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1" yWindow="-111" windowWidth="19423" windowHeight="10560"/>
  </bookViews>
  <sheets>
    <sheet name="CVVHDF" sheetId="7" r:id="rId1"/>
    <sheet name="TPE" sheetId="9" r:id="rId2"/>
    <sheet name="RCA" sheetId="12" r:id="rId3"/>
    <sheet name="RCA Protocol" sheetId="11" r:id="rId4"/>
    <sheet name="Lists" sheetId="10" r:id="rId5"/>
  </sheets>
  <definedNames>
    <definedName name="CIRCUIT">Lists!$G$2:$G$3</definedName>
    <definedName name="ColumnTitle1">ToDoList[[#Headers],[Parameter]]</definedName>
    <definedName name="HEPARIN">Lists!$F$2:$F$3</definedName>
    <definedName name="LIST">Lists!$A$2:$A$8</definedName>
    <definedName name="MHL">Lists!#REF!</definedName>
    <definedName name="_xlnm.Print_Titles" localSheetId="0">CVVHDF!$1:$9</definedName>
    <definedName name="weight">'RCA Protocol'!$B$3:$B$11</definedName>
  </definedNames>
  <calcPr calcId="191029"/>
</workbook>
</file>

<file path=xl/calcChain.xml><?xml version="1.0" encoding="utf-8"?>
<calcChain xmlns="http://schemas.openxmlformats.org/spreadsheetml/2006/main">
  <c r="C15" i="12" l="1"/>
  <c r="C23" i="9"/>
  <c r="C18" i="7"/>
  <c r="C23" i="7" s="1"/>
  <c r="C19" i="7"/>
  <c r="E7" i="7"/>
  <c r="C22" i="7" s="1"/>
  <c r="F5" i="7"/>
  <c r="C10" i="7"/>
  <c r="C10" i="9"/>
  <c r="C10" i="12"/>
  <c r="F5" i="12"/>
  <c r="C19" i="12"/>
  <c r="C14" i="12"/>
  <c r="E7" i="12"/>
  <c r="C22" i="12" s="1"/>
  <c r="E7" i="9"/>
  <c r="C22" i="9" s="1"/>
  <c r="C26" i="9"/>
  <c r="C27" i="9" s="1"/>
  <c r="C29" i="9" s="1"/>
  <c r="C25" i="9" s="1"/>
  <c r="C24" i="9"/>
  <c r="C19" i="9"/>
  <c r="C25" i="7"/>
  <c r="C24" i="7"/>
  <c r="C21" i="9" l="1"/>
  <c r="C21" i="7"/>
  <c r="C30" i="9"/>
  <c r="C16" i="12"/>
  <c r="C25" i="12" s="1"/>
  <c r="C18" i="12" l="1"/>
  <c r="C23" i="12" s="1"/>
  <c r="C24" i="12"/>
  <c r="C21" i="12" l="1"/>
</calcChain>
</file>

<file path=xl/sharedStrings.xml><?xml version="1.0" encoding="utf-8"?>
<sst xmlns="http://schemas.openxmlformats.org/spreadsheetml/2006/main" count="194" uniqueCount="81">
  <si>
    <t xml:space="preserve">                            </t>
  </si>
  <si>
    <t>Description</t>
  </si>
  <si>
    <t>Priority</t>
  </si>
  <si>
    <t>High</t>
  </si>
  <si>
    <t>Medium</t>
  </si>
  <si>
    <t>Low</t>
  </si>
  <si>
    <t>Assigned to</t>
  </si>
  <si>
    <t>Tip: Enter a number greater than 1 in Done column when  task is complete.</t>
  </si>
  <si>
    <t>Wednesday, March 6th 2019</t>
  </si>
  <si>
    <t>Patient Name</t>
  </si>
  <si>
    <t>Osama Ahmed</t>
  </si>
  <si>
    <t>Age</t>
  </si>
  <si>
    <t>11 Years</t>
  </si>
  <si>
    <t>Parameter</t>
  </si>
  <si>
    <t>Zero Hep</t>
  </si>
  <si>
    <t>Connection</t>
  </si>
  <si>
    <t>Blood Pump Speed ml/min</t>
  </si>
  <si>
    <t>Dialysate Flow Rate ml/hr</t>
  </si>
  <si>
    <t>Predilution Rate ml/hr</t>
  </si>
  <si>
    <t>Postdilution Rate ml/hr</t>
  </si>
  <si>
    <t>CRRT Dose ml/kg/hr</t>
  </si>
  <si>
    <t>Total Effluent ml/hr</t>
  </si>
  <si>
    <t>Total UFR ml/hr</t>
  </si>
  <si>
    <t>Total Plasma Flow ml/hr</t>
  </si>
  <si>
    <t>Hematocrit</t>
  </si>
  <si>
    <t>Estimated Number of Bags in 24hr</t>
  </si>
  <si>
    <t>Patient TBV ml</t>
  </si>
  <si>
    <t>Number of Exchanges</t>
  </si>
  <si>
    <t>Total Exchange Volume ml</t>
  </si>
  <si>
    <t>Time on Therapy min</t>
  </si>
  <si>
    <t>Dialyzer Name</t>
  </si>
  <si>
    <t>Initial Diagnosis</t>
  </si>
  <si>
    <t>Dry Weight kg.</t>
  </si>
  <si>
    <t>Volume</t>
  </si>
  <si>
    <t>HF 20</t>
  </si>
  <si>
    <t>M/ST 60</t>
  </si>
  <si>
    <t>M/ST 100</t>
  </si>
  <si>
    <t>M/ST 150</t>
  </si>
  <si>
    <t>TPE 1000</t>
  </si>
  <si>
    <t>TPE 2000</t>
  </si>
  <si>
    <t>SET Name</t>
  </si>
  <si>
    <t>Set Name</t>
  </si>
  <si>
    <t>Signature</t>
  </si>
  <si>
    <t>Wieght kg</t>
  </si>
  <si>
    <t>Blood Flow Rate ml/min</t>
  </si>
  <si>
    <t>Actual Effluent Dose ml/hr/kg</t>
  </si>
  <si>
    <t>Replacement Post Filter ml/hr</t>
  </si>
  <si>
    <t>PostDilution Rate</t>
  </si>
  <si>
    <t>CRRT Dose</t>
  </si>
  <si>
    <t xml:space="preserve">Dialysate Flow Rate ml/hr Prism0cal B22 </t>
  </si>
  <si>
    <t>Pre-dilution Rate ml/hr Prismocitrate 18/0</t>
  </si>
  <si>
    <t>Post-dilution Rate ml/hr Phoxilium</t>
  </si>
  <si>
    <t>oXiris</t>
  </si>
  <si>
    <t>Priming Volume</t>
  </si>
  <si>
    <t>Min Weight Limit</t>
  </si>
  <si>
    <t>Priming Anticoagulation</t>
  </si>
  <si>
    <t>With Heparin</t>
  </si>
  <si>
    <t>Without Heparin</t>
  </si>
  <si>
    <t>Closed Circuit</t>
  </si>
  <si>
    <t>Open Circuit</t>
  </si>
  <si>
    <t>CRRT Prescription*</t>
  </si>
  <si>
    <t>Min Rinseback Volume m</t>
  </si>
  <si>
    <t xml:space="preserve">Estimated Number of FFP Bags4 </t>
  </si>
  <si>
    <t>Min Rinseback Volume ml</t>
  </si>
  <si>
    <t>Filtration Fraction %2</t>
  </si>
  <si>
    <t>TPE Prescription1</t>
  </si>
  <si>
    <t>Min Weight Limit2</t>
  </si>
  <si>
    <t>Ciruit Filling Volume ml3</t>
  </si>
  <si>
    <t>Priming Volume ml2</t>
  </si>
  <si>
    <t>Priming Volume2</t>
  </si>
  <si>
    <t>RCA CRRT Prescription1</t>
  </si>
  <si>
    <t>Priming2</t>
  </si>
  <si>
    <t xml:space="preserve">1. Baxter is not responsible for errors, omissions or incompleteness in the protocol or calculations. Baxter does not give any guarantee or representation as to safety or effectiveness of treatments based on this protocol.                                                                                                                                                                                                                              2. Prismaflex® Operator's Manual - Description of the Prismaflex® system. Program version 8.XX. p.53;p.121                                                                                                                         3. Prismaflex® ST60 Set / ST100 Set / ST150 Set Preconnected hemofilter sets for CRRT Spec Sheet.                                                                                                                                            4. Plasma bag volume estimated at 202 ml according to NHSBT Portfolio of Blood Components and Guidance for their Clinical Use. </t>
  </si>
  <si>
    <t>1. Baxter is not responsible for errors, omissions or incompleteness in the protocol or calculations. Baxter does not give any guarantee or representation as to safety or effectiveness of treatments based on this protocol.                                                                                                                                                                                                                   2. Prismaflex® Operator's Manual - Description of the Prismaflex® system. Program version 8.XX. p.53;p.121                                                                                                               3. Prismaflex® ST60 Set / ST100 Set / ST150 Set Preconnected hemofilter sets for CRRT Spec Sheet.</t>
  </si>
  <si>
    <t>1. Protocol from ICU Kalmar Hospital, Dr Borgström, Sweden. Baxter is not responsible for errors, omissions or incompleteness in the protocol or calculations. Baxter does not give any guarantee or representation as to safety or effectiveness of treatments based on this protocol.                                                                                                                     2. Prismaflex® Operator's Manual - Description of the Prismaflex® system. Program version 8.XX. P.53;p.121                                                                                                                         3. Prismaflex® ST60 Set / ST100 Set / ST150 Set Preconnected hemofilter sets for CRRT Spec Sheet.</t>
  </si>
  <si>
    <t>Patient TPV ml</t>
  </si>
  <si>
    <t>Patient Fluid loss ml/hr</t>
  </si>
  <si>
    <t>Patient Fluid Loss ml/hr</t>
  </si>
  <si>
    <t>Rinseback volume ml</t>
  </si>
  <si>
    <t>Heparinization IU/hr</t>
  </si>
  <si>
    <t>Tuesday,November 19th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</si>
</sst>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dd\.yyyy"/>
    <numFmt numFmtId="165" formatCode="[$-F800]dddd\,\ mmmm\ dd\,\ yyyy"/>
    <numFmt numFmtId="166" formatCode="&quot;Done&quot;;&quot;&quot;;&quot;&quot;"/>
    <numFmt numFmtId="167" formatCode="[&lt;=9999999]###\-####;\(###\)\ ###\-####"/>
    <numFmt numFmtId="168" formatCode="dd/mm/yyyy"/>
    <numFmt numFmtId="169" formatCode="0.0"/>
  </numFmts>
  <fonts count="30" x14ac:knownFonts="1">
    <font>
      <sz val="11"/>
      <color theme="1" tint="0.14996795556505021"/>
      <name val="Lucida Sans"/>
      <family val="2"/>
      <scheme val="minor"/>
    </font>
    <font>
      <sz val="11"/>
      <color theme="1"/>
      <name val="Lucida Sans"/>
      <family val="2"/>
      <scheme val="minor"/>
    </font>
    <font>
      <sz val="12"/>
      <color theme="1"/>
      <name val="Lucida Sans"/>
      <family val="2"/>
      <scheme val="minor"/>
    </font>
    <font>
      <sz val="20"/>
      <color theme="3" tint="0.24994659260841701"/>
      <name val="Rockwell"/>
      <family val="2"/>
      <scheme val="major"/>
    </font>
    <font>
      <b/>
      <sz val="14"/>
      <color theme="3" tint="0.24994659260841701"/>
      <name val="Rockwell"/>
      <family val="3"/>
      <scheme val="major"/>
    </font>
    <font>
      <sz val="14"/>
      <color theme="3" tint="0.24994659260841701"/>
      <name val="Rockwell"/>
      <family val="3"/>
      <scheme val="major"/>
    </font>
    <font>
      <b/>
      <sz val="14"/>
      <color theme="5"/>
      <name val="Rockwell"/>
      <family val="3"/>
      <scheme val="major"/>
    </font>
    <font>
      <b/>
      <sz val="14"/>
      <color theme="6"/>
      <name val="Rockwell"/>
      <family val="3"/>
      <scheme val="major"/>
    </font>
    <font>
      <b/>
      <sz val="11"/>
      <color theme="1"/>
      <name val="Lucida Sans"/>
      <family val="2"/>
      <scheme val="minor"/>
    </font>
    <font>
      <sz val="11"/>
      <color theme="0"/>
      <name val="Lucida Sans"/>
      <family val="2"/>
      <scheme val="minor"/>
    </font>
    <font>
      <sz val="20"/>
      <color theme="0"/>
      <name val="Rockwell"/>
      <family val="2"/>
      <scheme val="major"/>
    </font>
    <font>
      <i/>
      <sz val="11"/>
      <color theme="1" tint="0.34998626667073579"/>
      <name val="Lucida Sans"/>
      <family val="2"/>
      <scheme val="minor"/>
    </font>
    <font>
      <u/>
      <sz val="11"/>
      <color theme="6" tint="-0.24994659260841701"/>
      <name val="Lucida Sans"/>
      <family val="2"/>
      <scheme val="minor"/>
    </font>
    <font>
      <sz val="11"/>
      <color theme="3"/>
      <name val="Rockwell"/>
      <family val="2"/>
      <scheme val="major"/>
    </font>
    <font>
      <sz val="11"/>
      <color theme="4" tint="-0.499984740745262"/>
      <name val="Lucida Sans"/>
      <family val="2"/>
      <scheme val="minor"/>
    </font>
    <font>
      <sz val="14"/>
      <color theme="6" tint="-0.499984740745262"/>
      <name val="Rockwell"/>
      <family val="1"/>
      <scheme val="major"/>
    </font>
    <font>
      <sz val="36"/>
      <color theme="5" tint="-0.499984740745262"/>
      <name val="Rockwell"/>
      <family val="2"/>
      <scheme val="major"/>
    </font>
    <font>
      <b/>
      <sz val="11"/>
      <name val="Lucida Sans"/>
      <family val="2"/>
      <scheme val="minor"/>
    </font>
    <font>
      <sz val="12"/>
      <name val="Rockwell"/>
      <family val="1"/>
      <scheme val="major"/>
    </font>
    <font>
      <b/>
      <sz val="12"/>
      <name val="Rockwell"/>
      <family val="1"/>
      <scheme val="major"/>
    </font>
    <font>
      <sz val="14"/>
      <color theme="1"/>
      <name val="Rockwell"/>
      <family val="1"/>
      <scheme val="major"/>
    </font>
    <font>
      <sz val="14"/>
      <color theme="0"/>
      <name val="Rockwell"/>
      <family val="1"/>
      <scheme val="major"/>
    </font>
    <font>
      <sz val="14"/>
      <color theme="1" tint="0.14996795556505021"/>
      <name val="Rockwell"/>
      <family val="1"/>
      <scheme val="major"/>
    </font>
    <font>
      <sz val="14"/>
      <color rgb="FF000000"/>
      <name val="Rockwell"/>
      <family val="1"/>
      <scheme val="major"/>
    </font>
    <font>
      <sz val="14"/>
      <name val="Rockwell"/>
      <family val="1"/>
      <scheme val="major"/>
    </font>
    <font>
      <sz val="12"/>
      <color theme="1" tint="0.14996795556505021"/>
      <name val="Rockwell"/>
      <family val="1"/>
      <scheme val="major"/>
    </font>
    <font>
      <b/>
      <sz val="12"/>
      <color theme="1" tint="0.14996795556505021"/>
      <name val="Rockwell"/>
      <family val="1"/>
      <scheme val="major"/>
    </font>
    <font>
      <sz val="12"/>
      <color theme="1"/>
      <name val="Rockwell"/>
      <family val="1"/>
      <scheme val="major"/>
    </font>
    <font>
      <b/>
      <sz val="11"/>
      <color theme="1" tint="0.14996795556505021"/>
      <name val="Lucida Sans"/>
      <family val="2"/>
      <scheme val="minor"/>
    </font>
    <font>
      <sz val="11"/>
      <color rgb="FFFF0000"/>
      <name val="Lucida Sans"/>
      <family val="2"/>
      <scheme val="minor"/>
    </font>
  </fonts>
  <fills count="12">
    <fill>
      <patternFill patternType="none"/>
    </fill>
    <fill>
      <patternFill patternType="gray125"/>
    </fill>
    <fill>
      <patternFill patternType="solid">
        <fgColor theme="8" tint="0.79998168889431442"/>
        <bgColor indexed="65"/>
      </patternFill>
    </fill>
    <fill>
      <patternFill patternType="solid">
        <fgColor theme="6" tint="-0.499984740745262"/>
        <bgColor indexed="64"/>
      </patternFill>
    </fill>
    <fill>
      <patternFill patternType="solid">
        <fgColor theme="4"/>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8"/>
        <bgColor indexed="64"/>
      </patternFill>
    </fill>
    <fill>
      <patternFill patternType="solid">
        <fgColor theme="7" tint="0.39997558519241921"/>
        <bgColor indexed="64"/>
      </patternFill>
    </fill>
    <fill>
      <patternFill patternType="solid">
        <fgColor theme="0"/>
        <bgColor indexed="64"/>
      </patternFill>
    </fill>
  </fills>
  <borders count="17">
    <border>
      <left/>
      <right/>
      <top/>
      <bottom/>
      <diagonal/>
    </border>
    <border>
      <left/>
      <right/>
      <top/>
      <bottom style="thin">
        <color theme="6" tint="0.79998168889431442"/>
      </bottom>
      <diagonal/>
    </border>
    <border>
      <left/>
      <right/>
      <top/>
      <bottom style="thin">
        <color theme="6" tint="-0.24994659260841701"/>
      </bottom>
      <diagonal/>
    </border>
    <border>
      <left/>
      <right/>
      <top style="thin">
        <color theme="4" tint="-0.499984740745262"/>
      </top>
      <bottom style="double">
        <color theme="4"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theme="6" tint="0.79998168889431442"/>
      </bottom>
      <diagonal/>
    </border>
    <border>
      <left style="thin">
        <color indexed="64"/>
      </left>
      <right/>
      <top/>
      <bottom/>
      <diagonal/>
    </border>
    <border>
      <left/>
      <right style="thin">
        <color indexed="64"/>
      </right>
      <top/>
      <bottom/>
      <diagonal/>
    </border>
    <border>
      <left/>
      <right style="thin">
        <color indexed="64"/>
      </right>
      <top/>
      <bottom style="thin">
        <color theme="6" tint="0.7999816888943144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6" tint="0.79998168889431442"/>
      </bottom>
      <diagonal/>
    </border>
    <border>
      <left/>
      <right/>
      <top style="thin">
        <color indexed="64"/>
      </top>
      <bottom style="thin">
        <color theme="6" tint="0.79998168889431442"/>
      </bottom>
      <diagonal/>
    </border>
  </borders>
  <cellStyleXfs count="12">
    <xf numFmtId="0" fontId="0" fillId="0" borderId="1">
      <alignment vertical="center" wrapText="1"/>
    </xf>
    <xf numFmtId="0" fontId="1" fillId="2"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8" fillId="0" borderId="3" applyNumberFormat="0" applyFill="0" applyAlignment="0" applyProtection="0"/>
    <xf numFmtId="0" fontId="12" fillId="0" borderId="2" applyNumberFormat="0" applyFill="0" applyAlignment="0" applyProtection="0">
      <alignment vertical="center"/>
    </xf>
    <xf numFmtId="167" fontId="14" fillId="0" borderId="0" applyFont="0" applyFill="0" applyBorder="0" applyAlignment="0" applyProtection="0"/>
    <xf numFmtId="14" fontId="14" fillId="0" borderId="0" applyFont="0" applyFill="0" applyBorder="0" applyAlignment="0" applyProtection="0"/>
  </cellStyleXfs>
  <cellXfs count="114">
    <xf numFmtId="0" fontId="0" fillId="0" borderId="1" xfId="0">
      <alignment vertical="center" wrapText="1"/>
    </xf>
    <xf numFmtId="0" fontId="0" fillId="0" borderId="0" xfId="0" applyBorder="1">
      <alignment vertical="center" wrapText="1"/>
    </xf>
    <xf numFmtId="0" fontId="1" fillId="0" borderId="0" xfId="1" applyFill="1" applyBorder="1"/>
    <xf numFmtId="0" fontId="0" fillId="0" borderId="0" xfId="0" applyFill="1" applyBorder="1">
      <alignment vertical="center" wrapText="1"/>
    </xf>
    <xf numFmtId="0" fontId="13" fillId="0" borderId="0" xfId="2" applyFont="1" applyBorder="1" applyAlignment="1">
      <alignment textRotation="90" wrapText="1"/>
    </xf>
    <xf numFmtId="0" fontId="2" fillId="0" borderId="0" xfId="1" applyFont="1" applyFill="1" applyBorder="1"/>
    <xf numFmtId="0" fontId="2" fillId="0" borderId="0" xfId="0" applyFont="1" applyBorder="1">
      <alignment vertical="center" wrapText="1"/>
    </xf>
    <xf numFmtId="164" fontId="10" fillId="4" borderId="0" xfId="2" applyNumberFormat="1" applyFont="1" applyFill="1" applyBorder="1" applyAlignment="1">
      <alignment wrapText="1"/>
    </xf>
    <xf numFmtId="164" fontId="10" fillId="4" borderId="0" xfId="2" applyNumberFormat="1" applyFont="1" applyFill="1" applyBorder="1" applyAlignment="1"/>
    <xf numFmtId="0" fontId="0" fillId="4" borderId="0" xfId="0" applyFill="1" applyBorder="1">
      <alignment vertical="center" wrapText="1"/>
    </xf>
    <xf numFmtId="164" fontId="16" fillId="4" borderId="0" xfId="2" applyNumberFormat="1" applyFont="1" applyFill="1" applyBorder="1" applyAlignment="1">
      <alignment vertical="center"/>
    </xf>
    <xf numFmtId="0" fontId="17" fillId="0" borderId="0" xfId="0" applyFont="1" applyFill="1" applyBorder="1" applyAlignment="1">
      <alignment vertical="center" wrapText="1"/>
    </xf>
    <xf numFmtId="0" fontId="0" fillId="0" borderId="1" xfId="0"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1" xfId="0" applyAlignment="1">
      <alignment horizontal="center" vertical="center" wrapText="1"/>
    </xf>
    <xf numFmtId="0" fontId="20" fillId="5" borderId="0" xfId="6" applyFont="1" applyFill="1" applyBorder="1" applyAlignment="1">
      <alignment horizontal="left" vertical="center"/>
    </xf>
    <xf numFmtId="0" fontId="21" fillId="3" borderId="0" xfId="4" applyFont="1" applyFill="1" applyBorder="1" applyAlignment="1">
      <alignment horizontal="right" vertical="center"/>
    </xf>
    <xf numFmtId="0" fontId="23" fillId="8" borderId="1" xfId="0" applyFont="1" applyFill="1" applyAlignment="1">
      <alignment horizontal="center" vertical="center" wrapText="1"/>
    </xf>
    <xf numFmtId="0" fontId="23" fillId="9" borderId="1" xfId="0" applyFont="1" applyFill="1" applyAlignment="1">
      <alignment horizontal="center" vertical="center" wrapText="1"/>
    </xf>
    <xf numFmtId="0" fontId="13" fillId="11" borderId="0" xfId="2" applyFont="1" applyFill="1" applyBorder="1" applyAlignment="1">
      <alignment vertical="center" textRotation="90" wrapText="1"/>
    </xf>
    <xf numFmtId="164" fontId="10" fillId="11" borderId="0" xfId="2" applyNumberFormat="1" applyFont="1" applyFill="1" applyBorder="1" applyAlignment="1">
      <alignment vertical="center"/>
    </xf>
    <xf numFmtId="0" fontId="17" fillId="11" borderId="0" xfId="0" applyFont="1" applyFill="1" applyBorder="1" applyAlignment="1">
      <alignment vertical="center" wrapText="1"/>
    </xf>
    <xf numFmtId="0" fontId="3" fillId="11" borderId="0" xfId="2" applyFill="1" applyBorder="1" applyAlignment="1">
      <alignment vertical="center"/>
    </xf>
    <xf numFmtId="0" fontId="24" fillId="11" borderId="0" xfId="0" applyFont="1" applyFill="1" applyBorder="1" applyAlignment="1">
      <alignment vertical="center" wrapText="1"/>
    </xf>
    <xf numFmtId="0" fontId="0" fillId="11" borderId="0" xfId="0" applyFill="1" applyBorder="1" applyAlignment="1">
      <alignment vertical="center" wrapText="1"/>
    </xf>
    <xf numFmtId="0" fontId="2" fillId="11" borderId="0" xfId="1" applyFont="1" applyFill="1" applyBorder="1" applyAlignment="1">
      <alignment vertical="center"/>
    </xf>
    <xf numFmtId="0" fontId="24" fillId="11" borderId="0" xfId="4" applyFont="1" applyFill="1" applyBorder="1" applyAlignment="1">
      <alignment horizontal="right" vertical="center"/>
    </xf>
    <xf numFmtId="0" fontId="24" fillId="11" borderId="0" xfId="5" applyFont="1" applyFill="1" applyBorder="1" applyAlignment="1">
      <alignment horizontal="left" vertical="center"/>
    </xf>
    <xf numFmtId="3" fontId="24" fillId="11" borderId="0" xfId="2" applyNumberFormat="1" applyFont="1" applyFill="1" applyBorder="1" applyAlignment="1">
      <alignment horizontal="left" vertical="center"/>
    </xf>
    <xf numFmtId="164" fontId="24" fillId="11" borderId="0" xfId="2" applyNumberFormat="1" applyFont="1" applyFill="1" applyBorder="1" applyAlignment="1">
      <alignment horizontal="left" vertical="center"/>
    </xf>
    <xf numFmtId="166" fontId="25" fillId="0" borderId="1" xfId="0" applyNumberFormat="1" applyFont="1" applyAlignment="1">
      <alignment horizontal="center" vertical="center"/>
    </xf>
    <xf numFmtId="1" fontId="19" fillId="0" borderId="0" xfId="0" applyNumberFormat="1" applyFont="1" applyFill="1" applyBorder="1" applyAlignment="1">
      <alignment vertical="center" wrapText="1"/>
    </xf>
    <xf numFmtId="0" fontId="25" fillId="0" borderId="1" xfId="0" applyFont="1" applyAlignment="1">
      <alignment horizontal="left" vertical="center" indent="1"/>
    </xf>
    <xf numFmtId="0" fontId="25" fillId="0" borderId="0" xfId="0" applyFont="1" applyBorder="1" applyAlignment="1">
      <alignment horizontal="left" vertical="center" indent="1"/>
    </xf>
    <xf numFmtId="0" fontId="27" fillId="0" borderId="0" xfId="0" applyFont="1" applyBorder="1" applyAlignment="1">
      <alignment horizontal="left" vertical="center"/>
    </xf>
    <xf numFmtId="168"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1" fontId="27" fillId="0" borderId="0" xfId="0" applyNumberFormat="1" applyFont="1" applyBorder="1" applyAlignment="1">
      <alignment horizontal="left" vertical="center"/>
    </xf>
    <xf numFmtId="0" fontId="28" fillId="0" borderId="1" xfId="0" applyFont="1" applyAlignment="1">
      <alignment horizontal="center" vertical="center"/>
    </xf>
    <xf numFmtId="0" fontId="24" fillId="10" borderId="4" xfId="4" applyFont="1" applyFill="1" applyBorder="1" applyAlignment="1">
      <alignment horizontal="center" vertical="center"/>
    </xf>
    <xf numFmtId="0" fontId="24" fillId="10" borderId="5" xfId="5" applyFont="1" applyFill="1" applyBorder="1" applyAlignment="1">
      <alignment horizontal="center" vertical="center"/>
    </xf>
    <xf numFmtId="3" fontId="24" fillId="10" borderId="4" xfId="2" applyNumberFormat="1" applyFont="1" applyFill="1" applyBorder="1" applyAlignment="1">
      <alignment horizontal="center" vertical="center"/>
    </xf>
    <xf numFmtId="0" fontId="24" fillId="10" borderId="5" xfId="0" applyFont="1" applyFill="1" applyBorder="1" applyAlignment="1">
      <alignment horizontal="center" vertical="center" wrapText="1"/>
    </xf>
    <xf numFmtId="166" fontId="25" fillId="0" borderId="1" xfId="0" applyNumberFormat="1" applyFont="1" applyBorder="1" applyAlignment="1">
      <alignment horizontal="center" vertical="center"/>
    </xf>
    <xf numFmtId="0" fontId="25" fillId="0" borderId="1" xfId="0" applyFont="1" applyBorder="1" applyAlignment="1">
      <alignment horizontal="left" vertical="center" inden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68" fontId="25" fillId="0" borderId="1" xfId="0" applyNumberFormat="1" applyFont="1" applyBorder="1" applyAlignment="1">
      <alignment horizontal="center" vertical="center"/>
    </xf>
    <xf numFmtId="0" fontId="18" fillId="0" borderId="1" xfId="0" applyFont="1" applyBorder="1" applyAlignment="1">
      <alignment horizontal="left" vertical="center" indent="1"/>
    </xf>
    <xf numFmtId="1" fontId="18" fillId="0" borderId="1" xfId="0" applyNumberFormat="1" applyFont="1" applyBorder="1" applyAlignment="1">
      <alignment horizontal="left" vertical="center" indent="1"/>
    </xf>
    <xf numFmtId="166" fontId="25" fillId="6" borderId="1" xfId="0" applyNumberFormat="1" applyFont="1" applyFill="1" applyBorder="1" applyAlignment="1">
      <alignment horizontal="center" vertical="center"/>
    </xf>
    <xf numFmtId="1" fontId="18" fillId="6" borderId="1" xfId="0" applyNumberFormat="1" applyFont="1" applyFill="1" applyBorder="1" applyAlignment="1">
      <alignment horizontal="left" vertical="center" indent="1"/>
    </xf>
    <xf numFmtId="168" fontId="25" fillId="6" borderId="1" xfId="0" applyNumberFormat="1" applyFont="1" applyFill="1" applyBorder="1" applyAlignment="1">
      <alignment horizontal="center" vertical="center"/>
    </xf>
    <xf numFmtId="0" fontId="25" fillId="6" borderId="1" xfId="0" applyFont="1" applyFill="1" applyBorder="1" applyAlignment="1">
      <alignment horizontal="center" vertical="center"/>
    </xf>
    <xf numFmtId="9" fontId="18" fillId="6" borderId="1" xfId="0" applyNumberFormat="1" applyFont="1" applyFill="1" applyBorder="1" applyAlignment="1">
      <alignment horizontal="left" vertical="center" indent="1"/>
    </xf>
    <xf numFmtId="0" fontId="2" fillId="11" borderId="0" xfId="1" applyFont="1" applyFill="1" applyBorder="1"/>
    <xf numFmtId="0" fontId="0" fillId="11" borderId="0" xfId="0" applyFill="1" applyBorder="1">
      <alignment vertical="center" wrapText="1"/>
    </xf>
    <xf numFmtId="0" fontId="0" fillId="0" borderId="1" xfId="0" applyAlignment="1">
      <alignment horizontal="left" vertical="center" wrapText="1"/>
    </xf>
    <xf numFmtId="166" fontId="25" fillId="0" borderId="0" xfId="0" applyNumberFormat="1" applyFont="1" applyBorder="1" applyAlignment="1">
      <alignment horizontal="center" vertical="center"/>
    </xf>
    <xf numFmtId="14"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9" fillId="11" borderId="0" xfId="0" applyFont="1" applyFill="1" applyBorder="1">
      <alignment vertical="center" wrapText="1"/>
    </xf>
    <xf numFmtId="3" fontId="24" fillId="10" borderId="6" xfId="2" applyNumberFormat="1" applyFont="1" applyFill="1" applyBorder="1" applyAlignment="1">
      <alignment horizontal="right" vertical="center"/>
    </xf>
    <xf numFmtId="166" fontId="25" fillId="0" borderId="15" xfId="0" applyNumberFormat="1" applyFont="1" applyBorder="1" applyAlignment="1">
      <alignment horizontal="center" vertical="center"/>
    </xf>
    <xf numFmtId="0" fontId="25" fillId="0" borderId="16" xfId="0" applyFont="1" applyBorder="1" applyAlignment="1">
      <alignment horizontal="left" vertical="center" indent="1"/>
    </xf>
    <xf numFmtId="14" fontId="25" fillId="0" borderId="16" xfId="0" applyNumberFormat="1" applyFont="1" applyBorder="1" applyAlignment="1">
      <alignment horizontal="center" vertical="center"/>
    </xf>
    <xf numFmtId="0" fontId="25" fillId="0" borderId="16" xfId="0" applyFont="1" applyBorder="1" applyAlignment="1">
      <alignment horizontal="center" vertical="center"/>
    </xf>
    <xf numFmtId="1" fontId="19" fillId="0" borderId="7" xfId="0" applyNumberFormat="1" applyFont="1" applyFill="1" applyBorder="1" applyAlignment="1">
      <alignment vertical="center" wrapText="1"/>
    </xf>
    <xf numFmtId="166" fontId="25" fillId="0" borderId="8" xfId="0" applyNumberFormat="1" applyFont="1" applyBorder="1" applyAlignment="1">
      <alignment horizontal="center" vertical="center"/>
    </xf>
    <xf numFmtId="1" fontId="19" fillId="0" borderId="10" xfId="0" applyNumberFormat="1" applyFont="1" applyFill="1" applyBorder="1" applyAlignment="1">
      <alignment vertical="center" wrapText="1"/>
    </xf>
    <xf numFmtId="166" fontId="25" fillId="6" borderId="8" xfId="0" applyNumberFormat="1" applyFont="1" applyFill="1" applyBorder="1" applyAlignment="1">
      <alignment horizontal="center" vertical="center"/>
    </xf>
    <xf numFmtId="0" fontId="25" fillId="6" borderId="11" xfId="0" applyFont="1" applyFill="1" applyBorder="1" applyAlignment="1">
      <alignment horizontal="center" vertical="center"/>
    </xf>
    <xf numFmtId="166" fontId="25" fillId="0" borderId="12" xfId="0" applyNumberFormat="1" applyFont="1" applyBorder="1" applyAlignment="1">
      <alignment horizontal="center" vertical="center"/>
    </xf>
    <xf numFmtId="0" fontId="25" fillId="0" borderId="13" xfId="0" applyFont="1" applyBorder="1" applyAlignment="1">
      <alignment horizontal="left" vertical="center" indent="1"/>
    </xf>
    <xf numFmtId="14" fontId="25" fillId="0" borderId="13" xfId="0" applyNumberFormat="1" applyFont="1" applyBorder="1" applyAlignment="1">
      <alignment horizontal="center" vertical="center"/>
    </xf>
    <xf numFmtId="0" fontId="25" fillId="0" borderId="13" xfId="0" applyFont="1" applyBorder="1" applyAlignment="1">
      <alignment horizontal="center" vertical="center"/>
    </xf>
    <xf numFmtId="1" fontId="19" fillId="0" borderId="14" xfId="0" applyNumberFormat="1" applyFont="1" applyFill="1" applyBorder="1" applyAlignment="1">
      <alignment vertical="center" wrapText="1"/>
    </xf>
    <xf numFmtId="0" fontId="26" fillId="0" borderId="4" xfId="0" applyFont="1" applyFill="1" applyBorder="1" applyAlignment="1">
      <alignment horizontal="center" vertical="center"/>
    </xf>
    <xf numFmtId="0" fontId="26" fillId="0" borderId="6" xfId="0" applyFont="1" applyFill="1" applyBorder="1" applyAlignment="1">
      <alignment horizontal="left" vertical="center" indent="1"/>
    </xf>
    <xf numFmtId="0" fontId="26" fillId="0" borderId="6" xfId="0" applyFont="1" applyFill="1" applyBorder="1" applyAlignment="1">
      <alignment horizontal="center" vertical="center"/>
    </xf>
    <xf numFmtId="0" fontId="26" fillId="0" borderId="5" xfId="0" applyFont="1" applyBorder="1" applyAlignment="1">
      <alignment horizontal="center" vertical="center" wrapText="1"/>
    </xf>
    <xf numFmtId="166" fontId="27" fillId="0" borderId="15" xfId="0" applyNumberFormat="1" applyFont="1" applyBorder="1" applyAlignment="1">
      <alignment horizontal="center" vertical="center"/>
    </xf>
    <xf numFmtId="14" fontId="27" fillId="0" borderId="16" xfId="0" applyNumberFormat="1" applyFont="1" applyBorder="1" applyAlignment="1">
      <alignment horizontal="center" vertical="center"/>
    </xf>
    <xf numFmtId="0" fontId="27" fillId="0" borderId="16" xfId="0" applyFont="1" applyBorder="1" applyAlignment="1">
      <alignment horizontal="center" vertical="center"/>
    </xf>
    <xf numFmtId="166" fontId="27" fillId="0" borderId="8" xfId="0" applyNumberFormat="1" applyFont="1" applyBorder="1" applyAlignment="1">
      <alignment horizontal="center" vertical="center"/>
    </xf>
    <xf numFmtId="168"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14" fontId="27" fillId="0" borderId="1" xfId="0" applyNumberFormat="1" applyFont="1" applyBorder="1" applyAlignment="1">
      <alignment horizontal="center" vertical="center"/>
    </xf>
    <xf numFmtId="1" fontId="27" fillId="0" borderId="1" xfId="0" applyNumberFormat="1" applyFont="1" applyBorder="1" applyAlignment="1">
      <alignment horizontal="left" vertical="center"/>
    </xf>
    <xf numFmtId="166" fontId="27" fillId="6" borderId="8" xfId="0" applyNumberFormat="1" applyFont="1" applyFill="1" applyBorder="1" applyAlignment="1">
      <alignment horizontal="center" vertical="center"/>
    </xf>
    <xf numFmtId="1" fontId="27" fillId="6" borderId="1" xfId="0" applyNumberFormat="1" applyFont="1" applyFill="1" applyBorder="1" applyAlignment="1">
      <alignment horizontal="left" vertical="center"/>
    </xf>
    <xf numFmtId="168" fontId="27" fillId="6" borderId="1" xfId="0" applyNumberFormat="1" applyFont="1" applyFill="1" applyBorder="1" applyAlignment="1">
      <alignment horizontal="center" vertical="center"/>
    </xf>
    <xf numFmtId="0" fontId="27" fillId="6" borderId="1" xfId="0" applyFont="1" applyFill="1" applyBorder="1" applyAlignment="1">
      <alignment horizontal="center" vertical="center"/>
    </xf>
    <xf numFmtId="9" fontId="27" fillId="6" borderId="1" xfId="0" applyNumberFormat="1" applyFont="1" applyFill="1" applyBorder="1" applyAlignment="1">
      <alignment horizontal="left" vertical="center"/>
    </xf>
    <xf numFmtId="169" fontId="27" fillId="0" borderId="1" xfId="0" applyNumberFormat="1" applyFont="1" applyBorder="1" applyAlignment="1">
      <alignment horizontal="left" vertical="center"/>
    </xf>
    <xf numFmtId="166" fontId="27" fillId="0" borderId="9"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 fontId="27" fillId="0" borderId="13" xfId="0" applyNumberFormat="1" applyFont="1" applyBorder="1" applyAlignment="1">
      <alignment horizontal="left" vertical="center"/>
    </xf>
    <xf numFmtId="168" fontId="27" fillId="0" borderId="13"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6" fillId="0" borderId="6" xfId="0" applyFont="1" applyFill="1" applyBorder="1" applyAlignment="1">
      <alignment horizontal="left" vertical="center"/>
    </xf>
    <xf numFmtId="0" fontId="26" fillId="0" borderId="5" xfId="0" applyFont="1" applyBorder="1" applyAlignment="1">
      <alignment vertical="center" wrapText="1"/>
    </xf>
    <xf numFmtId="0" fontId="0" fillId="11" borderId="1" xfId="0" applyFill="1" applyAlignment="1">
      <alignment vertical="center" wrapText="1"/>
    </xf>
    <xf numFmtId="3" fontId="18" fillId="0" borderId="1" xfId="0" applyNumberFormat="1" applyFont="1" applyBorder="1" applyAlignment="1">
      <alignment horizontal="left" vertical="center" indent="1"/>
    </xf>
    <xf numFmtId="3" fontId="27" fillId="0" borderId="1" xfId="0" applyNumberFormat="1" applyFont="1" applyBorder="1" applyAlignment="1">
      <alignment horizontal="left" vertical="center"/>
    </xf>
    <xf numFmtId="0" fontId="9" fillId="0" borderId="0" xfId="0" applyFont="1" applyBorder="1" applyAlignment="1">
      <alignment horizontal="center" vertical="center"/>
    </xf>
    <xf numFmtId="165" fontId="15" fillId="11" borderId="0" xfId="3" applyNumberFormat="1" applyFont="1" applyFill="1" applyBorder="1" applyAlignment="1">
      <alignment horizontal="left" vertical="center"/>
    </xf>
    <xf numFmtId="0" fontId="22" fillId="7" borderId="0" xfId="0" applyFont="1" applyFill="1" applyBorder="1" applyAlignment="1">
      <alignment horizontal="center" vertical="center" wrapText="1"/>
    </xf>
    <xf numFmtId="166" fontId="25" fillId="0" borderId="4" xfId="0" applyNumberFormat="1" applyFont="1" applyFill="1" applyBorder="1" applyAlignment="1">
      <alignment horizontal="left" vertical="center" wrapText="1"/>
    </xf>
    <xf numFmtId="166" fontId="25" fillId="0" borderId="6" xfId="0" applyNumberFormat="1" applyFont="1" applyFill="1" applyBorder="1" applyAlignment="1">
      <alignment horizontal="left" vertical="center" wrapText="1"/>
    </xf>
    <xf numFmtId="166" fontId="25" fillId="0" borderId="5" xfId="0" applyNumberFormat="1" applyFont="1" applyFill="1" applyBorder="1" applyAlignment="1">
      <alignment horizontal="left" vertical="center" wrapText="1"/>
    </xf>
    <xf numFmtId="0" fontId="9" fillId="11" borderId="0" xfId="0" applyFont="1" applyFill="1" applyBorder="1" applyAlignment="1">
      <alignment horizontal="center" vertical="center"/>
    </xf>
  </cellXfs>
  <cellStyles count="12">
    <cellStyle name="20% - تمييز5" xfId="1" builtinId="46"/>
    <cellStyle name="Date" xfId="11"/>
    <cellStyle name="Hyperlink" xfId="9" builtinId="8" customBuiltin="1"/>
    <cellStyle name="Normal" xfId="0" builtinId="0" customBuiltin="1"/>
    <cellStyle name="Phone" xfId="10"/>
    <cellStyle name="الإجمالي" xfId="8" builtinId="25" customBuiltin="1"/>
    <cellStyle name="عنوان" xfId="2" builtinId="15" customBuiltin="1"/>
    <cellStyle name="عنوان 1" xfId="3" builtinId="16" customBuiltin="1"/>
    <cellStyle name="عنوان 2" xfId="4" builtinId="17" customBuiltin="1"/>
    <cellStyle name="عنوان 3" xfId="5" builtinId="18" customBuiltin="1"/>
    <cellStyle name="عنوان 4" xfId="6" builtinId="19" customBuiltin="1"/>
    <cellStyle name="نص توضيحي" xfId="7" builtinId="53" customBuiltin="1"/>
  </cellStyles>
  <dxfs count="137">
    <dxf>
      <font>
        <b/>
        <i val="0"/>
        <strike val="0"/>
        <condense val="0"/>
        <extend val="0"/>
        <outline val="0"/>
        <shadow val="0"/>
        <u val="none"/>
        <vertAlign val="baseline"/>
        <sz val="12"/>
        <color auto="1"/>
        <name val="Rockwell"/>
        <scheme val="major"/>
      </font>
      <numFmt numFmtId="1" formatCode="0"/>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name val="Rockwell"/>
        <scheme val="major"/>
      </font>
      <alignment horizontal="center" vertical="center" textRotation="0" wrapText="0" indent="0" justifyLastLine="0" shrinkToFit="0" readingOrder="0"/>
    </dxf>
    <dxf>
      <font>
        <strike val="0"/>
        <outline val="0"/>
        <shadow val="0"/>
        <u val="none"/>
        <vertAlign val="baseline"/>
        <sz val="12"/>
        <name val="Rockwell"/>
        <scheme val="major"/>
      </font>
      <numFmt numFmtId="168" formatCode="dd/mm/yyyy"/>
      <alignment horizontal="center" vertical="center" textRotation="0" wrapText="0" indent="0" justifyLastLine="0" shrinkToFit="0" readingOrder="0"/>
    </dxf>
    <dxf>
      <font>
        <strike val="0"/>
        <outline val="0"/>
        <shadow val="0"/>
        <u val="none"/>
        <vertAlign val="baseline"/>
        <sz val="12"/>
        <name val="Rockwell"/>
        <scheme val="major"/>
      </font>
      <alignment horizontal="left" vertical="center" textRotation="0" wrapText="0" indent="1" justifyLastLine="0" shrinkToFit="0" readingOrder="0"/>
    </dxf>
    <dxf>
      <font>
        <strike val="0"/>
        <outline val="0"/>
        <shadow val="0"/>
        <u val="none"/>
        <vertAlign val="baseline"/>
        <sz val="12"/>
        <name val="Rockwell"/>
        <scheme val="major"/>
      </font>
      <numFmt numFmtId="166" formatCode="&quot;Done&quot;;&quot;&quot;;&quot;&quo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Rockwell"/>
        <scheme val="major"/>
      </font>
    </dxf>
    <dxf>
      <border>
        <bottom style="thin">
          <color indexed="64"/>
        </bottom>
      </border>
    </dxf>
    <dxf>
      <font>
        <b/>
        <strike val="0"/>
        <outline val="0"/>
        <shadow val="0"/>
        <u val="none"/>
        <vertAlign val="baseline"/>
        <sz val="12"/>
        <color theme="1" tint="0.14996795556505021"/>
        <name val="Rockwell"/>
        <scheme val="major"/>
      </font>
      <border diagonalUp="0" diagonalDown="0">
        <left/>
        <right/>
        <top/>
        <bottom/>
        <vertical/>
        <horizontal/>
      </border>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b/>
        <i val="0"/>
        <strike val="0"/>
        <condense val="0"/>
        <extend val="0"/>
        <outline val="0"/>
        <shadow val="0"/>
        <u val="none"/>
        <vertAlign val="baseline"/>
        <sz val="12"/>
        <color auto="1"/>
        <name val="Rockwell"/>
        <scheme val="maj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vertical/>
      </border>
    </dxf>
    <dxf>
      <font>
        <strike val="0"/>
        <outline val="0"/>
        <shadow val="0"/>
        <u val="none"/>
        <vertAlign val="baseline"/>
        <sz val="12"/>
        <color theme="1"/>
        <name val="Rockwell"/>
        <scheme val="major"/>
      </font>
      <alignment horizontal="center" vertical="center" textRotation="0" wrapText="0" indent="0" justifyLastLine="0" shrinkToFit="0" readingOrder="0"/>
    </dxf>
    <dxf>
      <font>
        <strike val="0"/>
        <outline val="0"/>
        <shadow val="0"/>
        <u val="none"/>
        <vertAlign val="baseline"/>
        <sz val="12"/>
        <color theme="1"/>
        <name val="Rockwell"/>
        <scheme val="major"/>
      </font>
      <numFmt numFmtId="168" formatCode="dd/mm/yyyy"/>
      <alignment horizontal="center" vertical="center" textRotation="0" wrapText="0" indent="0" justifyLastLine="0" shrinkToFit="0" readingOrder="0"/>
    </dxf>
    <dxf>
      <font>
        <strike val="0"/>
        <outline val="0"/>
        <shadow val="0"/>
        <u val="none"/>
        <vertAlign val="baseline"/>
        <sz val="12"/>
        <color theme="1"/>
        <name val="Rockwell"/>
        <scheme val="major"/>
      </font>
      <alignment horizontal="left" vertical="center" textRotation="0" wrapText="0" indent="0" justifyLastLine="0" shrinkToFit="0" readingOrder="0"/>
    </dxf>
    <dxf>
      <font>
        <strike val="0"/>
        <outline val="0"/>
        <shadow val="0"/>
        <u val="none"/>
        <vertAlign val="baseline"/>
        <sz val="12"/>
        <color theme="1"/>
        <name val="Rockwell"/>
        <scheme val="major"/>
      </font>
      <numFmt numFmtId="166" formatCode="&quot;Done&quot;;&quot;&quot;;&quot;&quot;"/>
      <alignment horizontal="center"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Rockwell"/>
        <scheme val="major"/>
      </font>
      <alignment vertical="center" indent="0" justifyLastLine="0" shrinkToFit="0" readingOrder="0"/>
    </dxf>
    <dxf>
      <border>
        <bottom style="thin">
          <color indexed="64"/>
        </bottom>
      </border>
    </dxf>
    <dxf>
      <font>
        <b/>
        <strike val="0"/>
        <outline val="0"/>
        <shadow val="0"/>
        <u val="none"/>
        <vertAlign val="baseline"/>
        <sz val="12"/>
        <color theme="1" tint="0.14996795556505021"/>
        <name val="Rockwell"/>
        <scheme val="major"/>
      </font>
      <alignment horizontal="center" vertical="center" textRotation="0" indent="0" justifyLastLine="0" shrinkToFit="0" readingOrder="0"/>
      <border diagonalUp="0" diagonalDown="0">
        <left/>
        <right/>
        <top/>
        <bottom/>
        <vertical/>
        <horizontal/>
      </border>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b/>
        <i val="0"/>
        <strike val="0"/>
        <condense val="0"/>
        <extend val="0"/>
        <outline val="0"/>
        <shadow val="0"/>
        <u val="none"/>
        <vertAlign val="baseline"/>
        <sz val="12"/>
        <color auto="1"/>
        <name val="Rockwell"/>
        <scheme val="maj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vertical/>
      </border>
    </dxf>
    <dxf>
      <font>
        <strike val="0"/>
        <outline val="0"/>
        <shadow val="0"/>
        <u val="none"/>
        <vertAlign val="baseline"/>
        <sz val="12"/>
        <name val="Rockwell"/>
        <scheme val="major"/>
      </font>
      <alignment horizontal="center" vertical="center" textRotation="0" wrapText="0" indent="0" justifyLastLine="0" shrinkToFit="0" readingOrder="0"/>
    </dxf>
    <dxf>
      <font>
        <strike val="0"/>
        <outline val="0"/>
        <shadow val="0"/>
        <u val="none"/>
        <vertAlign val="baseline"/>
        <sz val="12"/>
        <name val="Rockwell"/>
        <scheme val="major"/>
      </font>
      <numFmt numFmtId="168" formatCode="dd/mm/yyyy"/>
      <alignment horizontal="center" vertical="center" textRotation="0" wrapText="0" indent="0" justifyLastLine="0" shrinkToFit="0" readingOrder="0"/>
    </dxf>
    <dxf>
      <font>
        <strike val="0"/>
        <outline val="0"/>
        <shadow val="0"/>
        <u val="none"/>
        <vertAlign val="baseline"/>
        <sz val="12"/>
        <name val="Rockwell"/>
        <scheme val="major"/>
      </font>
      <alignment horizontal="left" vertical="center" textRotation="0" wrapText="0" indent="1" justifyLastLine="0" shrinkToFit="0" readingOrder="0"/>
    </dxf>
    <dxf>
      <font>
        <strike val="0"/>
        <outline val="0"/>
        <shadow val="0"/>
        <u val="none"/>
        <vertAlign val="baseline"/>
        <sz val="12"/>
        <name val="Rockwell"/>
        <scheme val="major"/>
      </font>
      <numFmt numFmtId="166" formatCode="&quot;Done&quot;;&quot;&quot;;&quot;&quot;"/>
      <alignment horizontal="center"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Rockwell"/>
        <scheme val="major"/>
      </font>
    </dxf>
    <dxf>
      <border>
        <bottom style="thin">
          <color indexed="64"/>
        </bottom>
      </border>
    </dxf>
    <dxf>
      <font>
        <b/>
        <strike val="0"/>
        <outline val="0"/>
        <shadow val="0"/>
        <u val="none"/>
        <vertAlign val="baseline"/>
        <sz val="12"/>
        <color theme="1" tint="0.14996795556505021"/>
        <name val="Rockwell"/>
        <scheme val="major"/>
      </font>
      <border diagonalUp="0" diagonalDown="0">
        <left/>
        <right/>
        <top/>
        <bottom/>
        <vertical/>
        <horizontal/>
      </border>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3"/>
      </font>
    </dxf>
    <dxf>
      <border>
        <bottom style="thin">
          <color auto="1"/>
        </bottom>
        <vertical/>
      </border>
    </dxf>
    <dxf>
      <font>
        <color theme="3" tint="0.34998626667073579"/>
      </font>
      <fill>
        <patternFill patternType="none">
          <bgColor auto="1"/>
        </patternFill>
      </fill>
      <border diagonalUp="0" diagonalDown="0">
        <left/>
        <right/>
        <top/>
        <bottom style="thin">
          <color theme="6" tint="0.79998168889431442"/>
        </bottom>
        <vertical/>
        <horizontal style="thin">
          <color theme="6" tint="0.79998168889431442"/>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4">
      <tableStyleElement type="wholeTable" dxfId="136"/>
      <tableStyleElement type="headerRow" dxfId="135"/>
      <tableStyleElement type="firstRowStripe" dxfId="134"/>
      <tableStyleElement type="secondRowStripe" dxfId="133"/>
    </tableStyle>
    <tableStyle name="To Do List" pivot="0" count="2">
      <tableStyleElement type="wholeTable" dxfId="132"/>
      <tableStyleElement type="headerRow" dxfId="131"/>
    </tableStyle>
  </tableStyles>
  <colors>
    <mruColors>
      <color rgb="FF00E266"/>
      <color rgb="FFF63636"/>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177512</xdr:colOff>
      <xdr:row>0</xdr:row>
      <xdr:rowOff>111667</xdr:rowOff>
    </xdr:from>
    <xdr:to>
      <xdr:col>1</xdr:col>
      <xdr:colOff>626669</xdr:colOff>
      <xdr:row>0</xdr:row>
      <xdr:rowOff>762687</xdr:rowOff>
    </xdr:to>
    <xdr:pic>
      <xdr:nvPicPr>
        <xdr:cNvPr id="17" name="Picture 16" descr="Decorative element&#10;">
          <a:extLst>
            <a:ext uri="{FF2B5EF4-FFF2-40B4-BE49-F238E27FC236}">
              <a16:creationId xmlns:a16="http://schemas.microsoft.com/office/drawing/2014/main" xmlns="" id="{DF377864-4FEB-4775-90CF-2A6C6DFF8F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1012350">
          <a:off x="338246" y="111667"/>
          <a:ext cx="449157" cy="65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166689</xdr:colOff>
      <xdr:row>0</xdr:row>
      <xdr:rowOff>71438</xdr:rowOff>
    </xdr:from>
    <xdr:to>
      <xdr:col>1</xdr:col>
      <xdr:colOff>615846</xdr:colOff>
      <xdr:row>0</xdr:row>
      <xdr:rowOff>722458</xdr:rowOff>
    </xdr:to>
    <xdr:pic>
      <xdr:nvPicPr>
        <xdr:cNvPr id="11" name="Picture 10" descr="Decorative element&#10;">
          <a:extLst>
            <a:ext uri="{FF2B5EF4-FFF2-40B4-BE49-F238E27FC236}">
              <a16:creationId xmlns:a16="http://schemas.microsoft.com/office/drawing/2014/main" xmlns="" id="{40B1149B-E6D5-4953-8D9C-B66026F1E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1012350">
          <a:off x="321470" y="71438"/>
          <a:ext cx="449157" cy="65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177512</xdr:colOff>
      <xdr:row>0</xdr:row>
      <xdr:rowOff>111667</xdr:rowOff>
    </xdr:from>
    <xdr:to>
      <xdr:col>1</xdr:col>
      <xdr:colOff>177512</xdr:colOff>
      <xdr:row>4</xdr:row>
      <xdr:rowOff>240241</xdr:rowOff>
    </xdr:to>
    <xdr:pic>
      <xdr:nvPicPr>
        <xdr:cNvPr id="2" name="Picture 1" descr="Decorative element&#10;">
          <a:extLst>
            <a:ext uri="{FF2B5EF4-FFF2-40B4-BE49-F238E27FC236}">
              <a16:creationId xmlns:a16="http://schemas.microsoft.com/office/drawing/2014/main" xmlns="" id="{4DF21DAD-0943-4C64-9AAD-9A457B374F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1012350">
          <a:off x="337532" y="111667"/>
          <a:ext cx="449157" cy="65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0</xdr:row>
      <xdr:rowOff>71438</xdr:rowOff>
    </xdr:from>
    <xdr:to>
      <xdr:col>1</xdr:col>
      <xdr:colOff>639657</xdr:colOff>
      <xdr:row>0</xdr:row>
      <xdr:rowOff>722458</xdr:rowOff>
    </xdr:to>
    <xdr:pic>
      <xdr:nvPicPr>
        <xdr:cNvPr id="3" name="Picture 2" descr="Decorative element&#10;">
          <a:extLst>
            <a:ext uri="{FF2B5EF4-FFF2-40B4-BE49-F238E27FC236}">
              <a16:creationId xmlns:a16="http://schemas.microsoft.com/office/drawing/2014/main" xmlns="" id="{A691196F-1FDC-4F67-8D3A-D0CBA3E7B8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1012350">
          <a:off x="357188" y="71438"/>
          <a:ext cx="449157" cy="65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oDoList" displayName="ToDoList" ref="B9:F25" totalsRowShown="0" headerRowDxfId="99" dataDxfId="97" headerRowBorderDxfId="98">
  <tableColumns count="5">
    <tableColumn id="1" name="Parameter" dataDxfId="96"/>
    <tableColumn id="2" name="Description" dataDxfId="95"/>
    <tableColumn id="3" name="Assigned to" dataDxfId="94"/>
    <tableColumn id="4" name="Priority" dataDxfId="93"/>
    <tableColumn id="5" name="Signature" dataDxfId="92"/>
  </tableColumns>
  <tableStyleInfo name="Address Book" showFirstColumn="1" showLastColumn="0" showRowStripes="1" showColumnStripes="0"/>
  <extLst>
    <ext xmlns:x14="http://schemas.microsoft.com/office/spreadsheetml/2009/9/main" uri="{504A1905-F514-4f6f-8877-14C23A59335A}">
      <x14:table altTextSummary="Enter 1 to mark task as Done, Description, and Due Date, and select Priority and Assigned to names in this table"/>
    </ext>
  </extLst>
</table>
</file>

<file path=xl/tables/table2.xml><?xml version="1.0" encoding="utf-8"?>
<table xmlns="http://schemas.openxmlformats.org/spreadsheetml/2006/main" id="3" name="ToDoList4" displayName="ToDoList4" ref="B9:F30" totalsRowShown="0" headerRowDxfId="47" dataDxfId="45" headerRowBorderDxfId="46">
  <tableColumns count="5">
    <tableColumn id="1" name="Parameter" dataDxfId="44"/>
    <tableColumn id="2" name="Description" dataDxfId="43"/>
    <tableColumn id="3" name="Assigned to" dataDxfId="42"/>
    <tableColumn id="4" name="Priority" dataDxfId="41"/>
    <tableColumn id="5" name="Signature" dataDxfId="40"/>
  </tableColumns>
  <tableStyleInfo name="Address Book" showFirstColumn="1" showLastColumn="0" showRowStripes="1" showColumnStripes="0"/>
  <extLst>
    <ext xmlns:x14="http://schemas.microsoft.com/office/spreadsheetml/2009/9/main" uri="{504A1905-F514-4f6f-8877-14C23A59335A}">
      <x14:table altTextSummary="Enter 1 to mark task as Done, Description, and Due Date, and select Priority and Assigned to names in this table"/>
    </ext>
  </extLst>
</table>
</file>

<file path=xl/tables/table3.xml><?xml version="1.0" encoding="utf-8"?>
<table xmlns="http://schemas.openxmlformats.org/spreadsheetml/2006/main" id="1" name="ToDoList2" displayName="ToDoList2" ref="B9:F25" totalsRowShown="0" headerRowDxfId="8" dataDxfId="6" headerRowBorderDxfId="7" tableBorderDxfId="5">
  <tableColumns count="5">
    <tableColumn id="1" name="Parameter" dataDxfId="4"/>
    <tableColumn id="2" name="Description" dataDxfId="3"/>
    <tableColumn id="3" name="Assigned to" dataDxfId="2"/>
    <tableColumn id="4" name="Priority" dataDxfId="1"/>
    <tableColumn id="5" name="Signature" dataDxfId="0"/>
  </tableColumns>
  <tableStyleInfo name="Address Book" showFirstColumn="1" showLastColumn="0" showRowStripes="1" showColumnStripes="0"/>
  <extLst>
    <ext xmlns:x14="http://schemas.microsoft.com/office/spreadsheetml/2009/9/main" uri="{504A1905-F514-4f6f-8877-14C23A59335A}">
      <x14:table altTextSummary="Enter 1 to mark task as Done, Description, and Due Date, and select Priority and Assigned to nam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XFD27"/>
  <sheetViews>
    <sheetView showGridLines="0" tabSelected="1" topLeftCell="A5" zoomScale="90" zoomScaleNormal="90" workbookViewId="0">
      <selection activeCell="C19" sqref="C19"/>
    </sheetView>
  </sheetViews>
  <sheetFormatPr defaultColWidth="0" defaultRowHeight="30" customHeight="1" zeroHeight="1" x14ac:dyDescent="0.35"/>
  <cols>
    <col min="1" max="1" width="1.9375" style="1" customWidth="1"/>
    <col min="2" max="2" width="29" style="3" bestFit="1" customWidth="1"/>
    <col min="3" max="3" width="46.1875" style="1" bestFit="1" customWidth="1"/>
    <col min="4" max="4" width="27.9375" style="3" bestFit="1" customWidth="1"/>
    <col min="5" max="5" width="24" style="3" bestFit="1" customWidth="1"/>
    <col min="6" max="6" width="15.1875" style="11" customWidth="1"/>
    <col min="7" max="7" width="20.1875" style="1" hidden="1" customWidth="1"/>
    <col min="8" max="8" width="17.1875" style="3" hidden="1" customWidth="1"/>
    <col min="9" max="13" width="0" style="3" hidden="1" customWidth="1"/>
    <col min="14" max="17" width="0" style="1" hidden="1" customWidth="1"/>
    <col min="18" max="16383" width="10.8125" style="1" hidden="1"/>
    <col min="16384" max="16384" width="1.9375" style="1" customWidth="1"/>
  </cols>
  <sheetData>
    <row r="1" spans="1:16 16384:16384" ht="66" customHeight="1" x14ac:dyDescent="0.55000000000000004">
      <c r="A1" s="4" t="s">
        <v>0</v>
      </c>
      <c r="B1" s="9"/>
      <c r="C1" s="10" t="s">
        <v>60</v>
      </c>
      <c r="D1" s="7"/>
      <c r="E1" s="8"/>
      <c r="F1" s="8"/>
      <c r="H1" s="2"/>
      <c r="I1" s="2"/>
      <c r="J1" s="2"/>
      <c r="K1" s="2"/>
      <c r="L1" s="2"/>
      <c r="M1" s="2"/>
      <c r="N1" s="3"/>
      <c r="O1" s="3"/>
      <c r="P1" s="3"/>
      <c r="XFD1" s="23"/>
    </row>
    <row r="2" spans="1:16 16384:16384" s="12" customFormat="1" ht="24.9" x14ac:dyDescent="0.35">
      <c r="A2" s="20"/>
      <c r="B2" s="108" t="s">
        <v>8</v>
      </c>
      <c r="C2" s="108"/>
      <c r="D2" s="21"/>
      <c r="E2" s="21"/>
      <c r="F2" s="22"/>
      <c r="G2" s="22"/>
      <c r="XFD2" s="23"/>
    </row>
    <row r="3" spans="1:16 16384:16384" s="12" customFormat="1" ht="23.25" customHeight="1" x14ac:dyDescent="0.35">
      <c r="A3" s="23"/>
      <c r="B3" s="17" t="s">
        <v>9</v>
      </c>
      <c r="C3" s="16" t="s">
        <v>10</v>
      </c>
      <c r="D3" s="109" t="s">
        <v>31</v>
      </c>
      <c r="E3" s="18" t="s">
        <v>77</v>
      </c>
      <c r="F3" s="18">
        <v>60</v>
      </c>
      <c r="G3" s="22"/>
      <c r="XFD3" s="23"/>
    </row>
    <row r="4" spans="1:16 16384:16384" s="12" customFormat="1" ht="23.25" customHeight="1" x14ac:dyDescent="0.35">
      <c r="A4" s="23"/>
      <c r="B4" s="17" t="s">
        <v>11</v>
      </c>
      <c r="C4" s="16" t="s">
        <v>12</v>
      </c>
      <c r="D4" s="109"/>
      <c r="E4" s="19" t="s">
        <v>32</v>
      </c>
      <c r="F4" s="19">
        <v>52</v>
      </c>
      <c r="G4" s="22"/>
      <c r="XFD4" s="23"/>
    </row>
    <row r="5" spans="1:16 16384:16384" s="12" customFormat="1" ht="23.25" customHeight="1" x14ac:dyDescent="0.35">
      <c r="A5" s="23"/>
      <c r="B5" s="17"/>
      <c r="C5" s="16"/>
      <c r="D5" s="109"/>
      <c r="E5" s="19" t="s">
        <v>66</v>
      </c>
      <c r="F5" s="19">
        <f>IFERROR(VLOOKUP(C7,Lists!A:D,4,0),"No Selection")</f>
        <v>30</v>
      </c>
      <c r="G5" s="22"/>
      <c r="XFD5" s="23"/>
    </row>
    <row r="6" spans="1:16 16384:16384" s="12" customFormat="1" ht="10.5" customHeight="1" x14ac:dyDescent="0.35">
      <c r="A6" s="24"/>
      <c r="B6" s="24"/>
      <c r="C6" s="24"/>
      <c r="D6" s="24"/>
      <c r="E6" s="24"/>
      <c r="F6" s="24"/>
      <c r="G6" s="22"/>
      <c r="XFD6" s="23"/>
    </row>
    <row r="7" spans="1:16 16384:16384" s="12" customFormat="1" ht="24.9" x14ac:dyDescent="0.35">
      <c r="A7" s="25"/>
      <c r="B7" s="40" t="s">
        <v>41</v>
      </c>
      <c r="C7" s="41" t="s">
        <v>37</v>
      </c>
      <c r="D7" s="42" t="s">
        <v>67</v>
      </c>
      <c r="E7" s="63">
        <f>IFERROR(VLOOKUP(C7,Lists!A:B,2,0),"No Selection")</f>
        <v>189</v>
      </c>
      <c r="F7" s="43"/>
      <c r="G7" s="22"/>
      <c r="XFD7" s="23"/>
    </row>
    <row r="8" spans="1:16 16384:16384" s="12" customFormat="1" ht="10.5" customHeight="1" x14ac:dyDescent="0.35">
      <c r="A8" s="25"/>
      <c r="B8" s="27"/>
      <c r="C8" s="28"/>
      <c r="D8" s="29"/>
      <c r="E8" s="30"/>
      <c r="F8" s="24"/>
      <c r="G8" s="22"/>
      <c r="XFD8" s="23"/>
    </row>
    <row r="9" spans="1:16 16384:16384" s="6" customFormat="1" ht="29.4" customHeight="1" x14ac:dyDescent="0.35">
      <c r="A9" s="5"/>
      <c r="B9" s="78" t="s">
        <v>13</v>
      </c>
      <c r="C9" s="79" t="s">
        <v>1</v>
      </c>
      <c r="D9" s="80" t="s">
        <v>6</v>
      </c>
      <c r="E9" s="80" t="s">
        <v>2</v>
      </c>
      <c r="F9" s="81" t="s">
        <v>42</v>
      </c>
      <c r="I9" s="5"/>
      <c r="J9" s="5"/>
      <c r="K9" s="5"/>
      <c r="L9" s="5"/>
      <c r="M9" s="5"/>
      <c r="N9" s="5"/>
      <c r="XFD9" s="23"/>
    </row>
    <row r="10" spans="1:16 16384:16384" ht="19.5" customHeight="1" x14ac:dyDescent="0.35">
      <c r="A10" s="107" t="s">
        <v>7</v>
      </c>
      <c r="B10" s="64" t="s">
        <v>69</v>
      </c>
      <c r="C10" s="65">
        <f>IFERROR(VLOOKUP(C7,Lists!A:D,3,0),"No Selection")</f>
        <v>2000</v>
      </c>
      <c r="D10" s="66"/>
      <c r="E10" s="67" t="s">
        <v>4</v>
      </c>
      <c r="F10" s="68"/>
      <c r="H10" s="1"/>
      <c r="I10" s="1"/>
      <c r="J10" s="1"/>
      <c r="K10" s="1"/>
      <c r="L10" s="1"/>
      <c r="M10" s="1"/>
      <c r="XFD10" s="23"/>
    </row>
    <row r="11" spans="1:16 16384:16384" ht="19.5" customHeight="1" x14ac:dyDescent="0.35">
      <c r="A11" s="107"/>
      <c r="B11" s="69" t="s">
        <v>55</v>
      </c>
      <c r="C11" s="45" t="s">
        <v>56</v>
      </c>
      <c r="D11" s="46"/>
      <c r="E11" s="47" t="s">
        <v>4</v>
      </c>
      <c r="F11" s="70"/>
      <c r="H11" s="1"/>
      <c r="I11" s="1"/>
      <c r="J11" s="1"/>
      <c r="K11" s="1"/>
      <c r="L11" s="1"/>
      <c r="M11" s="1"/>
      <c r="XFD11" s="23"/>
    </row>
    <row r="12" spans="1:16 16384:16384" ht="19.5" customHeight="1" x14ac:dyDescent="0.35">
      <c r="A12" s="107"/>
      <c r="B12" s="69" t="s">
        <v>15</v>
      </c>
      <c r="C12" s="45" t="s">
        <v>59</v>
      </c>
      <c r="D12" s="48"/>
      <c r="E12" s="47" t="s">
        <v>3</v>
      </c>
      <c r="F12" s="70"/>
      <c r="H12" s="1"/>
      <c r="I12" s="1"/>
      <c r="J12" s="1"/>
      <c r="K12" s="1"/>
      <c r="L12" s="1"/>
      <c r="M12" s="1"/>
      <c r="XFD12" s="23"/>
    </row>
    <row r="13" spans="1:16 16384:16384" ht="19.5" customHeight="1" x14ac:dyDescent="0.35">
      <c r="A13" s="107"/>
      <c r="B13" s="69" t="s">
        <v>79</v>
      </c>
      <c r="C13" s="45">
        <v>1000</v>
      </c>
      <c r="D13" s="46"/>
      <c r="E13" s="47" t="s">
        <v>3</v>
      </c>
      <c r="F13" s="70"/>
      <c r="H13" s="1"/>
      <c r="I13" s="1"/>
      <c r="J13" s="1"/>
      <c r="K13" s="1"/>
      <c r="L13" s="1"/>
      <c r="M13" s="1"/>
      <c r="XFD13" s="23"/>
    </row>
    <row r="14" spans="1:16 16384:16384" ht="19.5" customHeight="1" x14ac:dyDescent="0.35">
      <c r="A14" s="107"/>
      <c r="B14" s="69" t="s">
        <v>16</v>
      </c>
      <c r="C14" s="49">
        <v>120</v>
      </c>
      <c r="D14" s="46"/>
      <c r="E14" s="47" t="s">
        <v>4</v>
      </c>
      <c r="F14" s="70"/>
      <c r="H14" s="1"/>
      <c r="I14" s="1"/>
      <c r="J14" s="1"/>
      <c r="K14" s="1"/>
      <c r="L14" s="1"/>
      <c r="M14" s="1"/>
      <c r="XFD14" s="23"/>
    </row>
    <row r="15" spans="1:16 16384:16384" ht="19.5" customHeight="1" x14ac:dyDescent="0.35">
      <c r="B15" s="69" t="s">
        <v>17</v>
      </c>
      <c r="C15" s="45">
        <v>800</v>
      </c>
      <c r="D15" s="46"/>
      <c r="E15" s="47" t="s">
        <v>4</v>
      </c>
      <c r="F15" s="70"/>
      <c r="H15" s="1"/>
      <c r="I15" s="1"/>
      <c r="J15" s="1"/>
      <c r="K15" s="1"/>
      <c r="L15" s="1"/>
      <c r="M15" s="1"/>
      <c r="XFD15" s="23"/>
    </row>
    <row r="16" spans="1:16 16384:16384" ht="19.5" customHeight="1" x14ac:dyDescent="0.35">
      <c r="B16" s="69" t="s">
        <v>18</v>
      </c>
      <c r="C16" s="45">
        <v>500</v>
      </c>
      <c r="D16" s="46"/>
      <c r="E16" s="47" t="s">
        <v>4</v>
      </c>
      <c r="F16" s="70"/>
      <c r="H16" s="1"/>
      <c r="I16" s="1"/>
      <c r="J16" s="1"/>
      <c r="K16" s="1"/>
      <c r="L16" s="1"/>
      <c r="M16" s="1"/>
      <c r="XFD16" s="23"/>
    </row>
    <row r="17" spans="2:13 16384:16384" ht="19.5" customHeight="1" x14ac:dyDescent="0.35">
      <c r="B17" s="69" t="s">
        <v>19</v>
      </c>
      <c r="C17" s="49">
        <v>200</v>
      </c>
      <c r="D17" s="48"/>
      <c r="E17" s="47" t="s">
        <v>4</v>
      </c>
      <c r="F17" s="70"/>
      <c r="H17" s="1"/>
      <c r="I17" s="1"/>
      <c r="J17" s="1"/>
      <c r="K17" s="1"/>
      <c r="L17" s="1"/>
      <c r="M17" s="1"/>
      <c r="XFD17" s="23"/>
    </row>
    <row r="18" spans="2:13 16384:16384" ht="19.5" customHeight="1" x14ac:dyDescent="0.35">
      <c r="B18" s="69" t="s">
        <v>21</v>
      </c>
      <c r="C18" s="50">
        <f>C15+C16+C17+F3</f>
        <v>1560</v>
      </c>
      <c r="D18" s="48"/>
      <c r="E18" s="47" t="s">
        <v>5</v>
      </c>
      <c r="F18" s="70"/>
      <c r="H18" s="1"/>
      <c r="I18" s="1"/>
      <c r="J18" s="1"/>
      <c r="K18" s="1"/>
      <c r="L18" s="1"/>
      <c r="M18" s="1"/>
      <c r="XFD18" s="23"/>
    </row>
    <row r="19" spans="2:13 16384:16384" ht="19.5" customHeight="1" x14ac:dyDescent="0.35">
      <c r="B19" s="71" t="s">
        <v>20</v>
      </c>
      <c r="C19" s="52">
        <f>(C15+C16+C17+F3)/F4</f>
        <v>30</v>
      </c>
      <c r="D19" s="53"/>
      <c r="E19" s="54" t="s">
        <v>5</v>
      </c>
      <c r="F19" s="72"/>
      <c r="H19" s="1"/>
      <c r="I19" s="1"/>
      <c r="J19" s="1"/>
      <c r="K19" s="1"/>
      <c r="L19" s="1"/>
      <c r="M19" s="1"/>
      <c r="XFD19" s="23"/>
    </row>
    <row r="20" spans="2:13 16384:16384" ht="19.5" customHeight="1" x14ac:dyDescent="0.35">
      <c r="B20" s="69" t="s">
        <v>24</v>
      </c>
      <c r="C20" s="34">
        <v>0.3</v>
      </c>
      <c r="D20" s="48"/>
      <c r="E20" s="47" t="s">
        <v>4</v>
      </c>
      <c r="F20" s="70"/>
      <c r="H20" s="1"/>
      <c r="I20" s="1"/>
      <c r="J20" s="1"/>
      <c r="K20" s="1"/>
      <c r="L20" s="1"/>
      <c r="M20" s="1"/>
      <c r="XFD20" s="23"/>
    </row>
    <row r="21" spans="2:13 16384:16384" ht="19.5" customHeight="1" x14ac:dyDescent="0.35">
      <c r="B21" s="71" t="s">
        <v>64</v>
      </c>
      <c r="C21" s="55">
        <f>C23/C24</f>
        <v>0.13718411552346571</v>
      </c>
      <c r="D21" s="53"/>
      <c r="E21" s="54" t="s">
        <v>3</v>
      </c>
      <c r="F21" s="72"/>
      <c r="H21" s="1"/>
      <c r="I21" s="1"/>
      <c r="J21" s="1"/>
      <c r="K21" s="1"/>
      <c r="L21" s="1"/>
      <c r="M21" s="1"/>
      <c r="XFD21" s="23"/>
    </row>
    <row r="22" spans="2:13 16384:16384" ht="19.5" customHeight="1" x14ac:dyDescent="0.35">
      <c r="B22" s="69" t="s">
        <v>61</v>
      </c>
      <c r="C22" s="105">
        <f>E7</f>
        <v>189</v>
      </c>
      <c r="D22" s="48"/>
      <c r="E22" s="47" t="s">
        <v>3</v>
      </c>
      <c r="F22" s="70"/>
      <c r="H22" s="1"/>
      <c r="I22" s="1"/>
      <c r="J22" s="1"/>
      <c r="K22" s="1"/>
      <c r="L22" s="1"/>
      <c r="M22" s="1"/>
      <c r="XFD22" s="23"/>
    </row>
    <row r="23" spans="2:13 16384:16384" ht="19.5" customHeight="1" x14ac:dyDescent="0.35">
      <c r="B23" s="69" t="s">
        <v>22</v>
      </c>
      <c r="C23" s="50">
        <f>C18-C15</f>
        <v>760</v>
      </c>
      <c r="D23" s="48"/>
      <c r="E23" s="47" t="s">
        <v>5</v>
      </c>
      <c r="F23" s="70"/>
      <c r="H23" s="1"/>
      <c r="I23" s="1"/>
      <c r="J23" s="1"/>
      <c r="K23" s="1"/>
      <c r="L23" s="1"/>
      <c r="M23" s="1"/>
      <c r="XFD23" s="23"/>
    </row>
    <row r="24" spans="2:13 16384:16384" ht="19.5" customHeight="1" x14ac:dyDescent="0.35">
      <c r="B24" s="69" t="s">
        <v>23</v>
      </c>
      <c r="C24" s="49">
        <f>((1-C20)*C14*60)+C16</f>
        <v>5540</v>
      </c>
      <c r="D24" s="48"/>
      <c r="E24" s="47" t="s">
        <v>5</v>
      </c>
      <c r="F24" s="70"/>
      <c r="H24" s="1"/>
      <c r="I24" s="1"/>
      <c r="J24" s="1"/>
      <c r="K24" s="1"/>
      <c r="L24" s="1"/>
      <c r="M24" s="1"/>
      <c r="XFD24" s="23"/>
    </row>
    <row r="25" spans="2:13 16384:16384" ht="19.5" customHeight="1" x14ac:dyDescent="0.35">
      <c r="B25" s="73" t="s">
        <v>25</v>
      </c>
      <c r="C25" s="74">
        <f>(C15+C16+C17)/5000*24</f>
        <v>7.1999999999999993</v>
      </c>
      <c r="D25" s="75"/>
      <c r="E25" s="76"/>
      <c r="F25" s="77"/>
      <c r="H25" s="1"/>
      <c r="I25" s="1"/>
      <c r="J25" s="1"/>
      <c r="K25" s="1"/>
      <c r="L25" s="1"/>
      <c r="M25" s="1"/>
      <c r="XFD25" s="23"/>
    </row>
    <row r="26" spans="2:13 16384:16384" ht="67.3" customHeight="1" x14ac:dyDescent="0.35">
      <c r="B26" s="110" t="s">
        <v>73</v>
      </c>
      <c r="C26" s="111"/>
      <c r="D26" s="111"/>
      <c r="E26" s="111"/>
      <c r="F26" s="112"/>
      <c r="H26" s="1"/>
      <c r="I26" s="1"/>
      <c r="J26" s="1"/>
      <c r="K26" s="1"/>
      <c r="L26" s="1"/>
      <c r="M26" s="1"/>
      <c r="XFD26" s="23"/>
    </row>
    <row r="27" spans="2:13 16384:16384" ht="10.5" customHeight="1" x14ac:dyDescent="0.35">
      <c r="H27" s="1"/>
      <c r="I27" s="1"/>
      <c r="J27" s="1"/>
      <c r="K27" s="1"/>
      <c r="L27" s="1"/>
      <c r="M27" s="1"/>
    </row>
  </sheetData>
  <mergeCells count="4">
    <mergeCell ref="A10:A14"/>
    <mergeCell ref="B2:C2"/>
    <mergeCell ref="D3:D5"/>
    <mergeCell ref="B26:F26"/>
  </mergeCells>
  <conditionalFormatting sqref="C21:C25 C10 C13:C18">
    <cfRule type="expression" dxfId="130" priority="17" stopIfTrue="1">
      <formula>D10=""</formula>
    </cfRule>
  </conditionalFormatting>
  <conditionalFormatting sqref="C21:D25 D20 C10:D10 C13:D18 D11:D12">
    <cfRule type="expression" dxfId="129" priority="15" stopIfTrue="1">
      <formula>$B10=1</formula>
    </cfRule>
    <cfRule type="expression" dxfId="128" priority="16">
      <formula>$D10=TODAY()</formula>
    </cfRule>
    <cfRule type="expression" dxfId="127" priority="18">
      <formula>AND(B10&lt;&gt;1,D10=TODAY())</formula>
    </cfRule>
    <cfRule type="expression" dxfId="126" priority="19">
      <formula>AND($B10&lt;&gt;1,$D10&lt;TODAY())</formula>
    </cfRule>
  </conditionalFormatting>
  <conditionalFormatting sqref="E10:E25">
    <cfRule type="expression" dxfId="125" priority="25" stopIfTrue="1">
      <formula>$B10=1</formula>
    </cfRule>
    <cfRule type="expression" dxfId="124" priority="26">
      <formula>$D10=TODAY()</formula>
    </cfRule>
    <cfRule type="expression" dxfId="123" priority="27">
      <formula>AND(D10&lt;&gt;1,#REF!=TODAY())</formula>
    </cfRule>
    <cfRule type="expression" dxfId="122" priority="28">
      <formula>AND($B10&lt;&gt;1,$D10&lt;TODAY())</formula>
    </cfRule>
  </conditionalFormatting>
  <conditionalFormatting sqref="C19">
    <cfRule type="expression" dxfId="121" priority="30" stopIfTrue="1">
      <formula>D20=""</formula>
    </cfRule>
  </conditionalFormatting>
  <conditionalFormatting sqref="C19">
    <cfRule type="expression" dxfId="120" priority="35" stopIfTrue="1">
      <formula>$B20=1</formula>
    </cfRule>
    <cfRule type="expression" dxfId="119" priority="36">
      <formula>$D20=TODAY()</formula>
    </cfRule>
    <cfRule type="expression" dxfId="118" priority="37">
      <formula>AND(B20&lt;&gt;1,D20=TODAY())</formula>
    </cfRule>
    <cfRule type="expression" dxfId="117" priority="38">
      <formula>AND($B20&lt;&gt;1,$D20&lt;TODAY())</formula>
    </cfRule>
  </conditionalFormatting>
  <conditionalFormatting sqref="D19">
    <cfRule type="expression" dxfId="116" priority="39" stopIfTrue="1">
      <formula>$B19=1</formula>
    </cfRule>
    <cfRule type="expression" dxfId="115" priority="40">
      <formula>$D19=TODAY()</formula>
    </cfRule>
    <cfRule type="expression" dxfId="114" priority="41">
      <formula>AND(#REF!&lt;&gt;1,E19=TODAY())</formula>
    </cfRule>
    <cfRule type="expression" dxfId="113" priority="42">
      <formula>AND($B19&lt;&gt;1,$D19&lt;TODAY())</formula>
    </cfRule>
  </conditionalFormatting>
  <conditionalFormatting sqref="F19">
    <cfRule type="expression" dxfId="112" priority="11" stopIfTrue="1">
      <formula>$B19=1</formula>
    </cfRule>
    <cfRule type="expression" dxfId="111" priority="12">
      <formula>$D19=TODAY()</formula>
    </cfRule>
    <cfRule type="expression" dxfId="110" priority="13">
      <formula>AND(E19&lt;&gt;1,#REF!=TODAY())</formula>
    </cfRule>
    <cfRule type="expression" dxfId="109" priority="14">
      <formula>AND($B19&lt;&gt;1,$D19&lt;TODAY())</formula>
    </cfRule>
  </conditionalFormatting>
  <conditionalFormatting sqref="F21">
    <cfRule type="expression" dxfId="108" priority="7" stopIfTrue="1">
      <formula>$B21=1</formula>
    </cfRule>
    <cfRule type="expression" dxfId="107" priority="8">
      <formula>$D21=TODAY()</formula>
    </cfRule>
    <cfRule type="expression" dxfId="106" priority="9">
      <formula>AND(E21&lt;&gt;1,#REF!=TODAY())</formula>
    </cfRule>
    <cfRule type="expression" dxfId="105" priority="10">
      <formula>AND($B21&lt;&gt;1,$D21&lt;TODAY())</formula>
    </cfRule>
  </conditionalFormatting>
  <conditionalFormatting sqref="C11:C12">
    <cfRule type="expression" dxfId="104" priority="4" stopIfTrue="1">
      <formula>D11=""</formula>
    </cfRule>
  </conditionalFormatting>
  <conditionalFormatting sqref="C11:C12">
    <cfRule type="expression" dxfId="103" priority="2" stopIfTrue="1">
      <formula>$B11=1</formula>
    </cfRule>
    <cfRule type="expression" dxfId="102" priority="3">
      <formula>$D11=TODAY()</formula>
    </cfRule>
    <cfRule type="expression" dxfId="101" priority="5">
      <formula>AND(B11&lt;&gt;1,D11=TODAY())</formula>
    </cfRule>
    <cfRule type="expression" dxfId="100" priority="6">
      <formula>AND($B11&lt;&gt;1,$D11&lt;TODAY())</formula>
    </cfRule>
  </conditionalFormatting>
  <dataValidations count="18">
    <dataValidation allowBlank="1" showInputMessage="1" showErrorMessage="1" prompt="Create To Do List in this workbook. Enter details in To Do List table in this worksheet. Select cell F1 to navigate to Setup worksheet. Due &amp; Overdue days are automatically updated" sqref="A1"/>
    <dataValidation allowBlank="1" showInputMessage="1" showErrorMessage="1" prompt="Date is automatically updated in this cell and Due Today and Overdue days in cells below" sqref="B2:C2"/>
    <dataValidation allowBlank="1" showInputMessage="1" showErrorMessage="1" prompt="Due Today is automatically updated in cell at right" sqref="B3"/>
    <dataValidation allowBlank="1" showInputMessage="1" showErrorMessage="1" prompt="Due Today is automatically updated in this cell" sqref="C3"/>
    <dataValidation allowBlank="1" showInputMessage="1" showErrorMessage="1" prompt="Enter Description in this column under this heading" sqref="C9"/>
    <dataValidation allowBlank="1" showInputMessage="1" showErrorMessage="1" prompt="Select Priority in this column under this heading. Press ALT+DOWN ARROW for options, then DOWN ARROW and ENTER to make selection" sqref="E9"/>
    <dataValidation allowBlank="1" showInputMessage="1" showErrorMessage="1" prompt="Select Assigned to names in this column under this heading. Press ALT+DOWN ARROW for options, then DOWN ARROW and ENTER to make selection" sqref="D9"/>
    <dataValidation allowBlank="1" showInputMessage="1" showErrorMessage="1" prompt="Enter value greater than 1 in this column under this heading to mark task as Done. Strikethrough formatting will automatically be applied" sqref="B9"/>
    <dataValidation allowBlank="1" showErrorMessage="1" prompt="Title of this worksheet is in this cell. Date is automatically updated in cell below, and Due Today and Overdue days in cell C3 and C4. Tip is in cell at right" sqref="C1"/>
    <dataValidation allowBlank="1" showInputMessage="1" showErrorMessage="1" prompt="Title of this worksheet is in this C1. Date is automatically updated in cell B2, and Due Today and Overdue days in cell C3 and C4. Next tip is in cell below." sqref="B1"/>
    <dataValidation allowBlank="1" showInputMessage="1" showErrorMessage="1" prompt="Overdue days are automatically updated in cell at right" sqref="B4:B5"/>
    <dataValidation allowBlank="1" showInputMessage="1" showErrorMessage="1" prompt="Overdue days are automatically updated in this cell. Enter details in table below. Table tip is in cell A6" sqref="C4:C5"/>
    <dataValidation allowBlank="1" showErrorMessage="1" sqref="B7:B8"/>
    <dataValidation allowBlank="1" showInputMessage="1" showErrorMessage="1" prompt="Navigation link to Assignment Setup worksheet" sqref="A6:E6 F2:F8"/>
    <dataValidation type="list" errorStyle="warning" allowBlank="1" showInputMessage="1" showErrorMessage="1" error="Select Priority from the list. Select CANCEL, press ALT+DOWN ARROW for options, then DOWN ARROW and ENTER to make selection" sqref="E10:E25">
      <formula1>"High,Medium,Low"</formula1>
    </dataValidation>
    <dataValidation type="list" allowBlank="1" showErrorMessage="1" sqref="C7:C8">
      <formula1>LIST</formula1>
    </dataValidation>
    <dataValidation type="list" allowBlank="1" showInputMessage="1" showErrorMessage="1" sqref="C11">
      <formula1>HEPARIN</formula1>
    </dataValidation>
    <dataValidation type="list" allowBlank="1" showInputMessage="1" showErrorMessage="1" sqref="C12">
      <formula1>CIRCUIT</formula1>
    </dataValidation>
  </dataValidations>
  <pageMargins left="0.5" right="0.5" top="0.75" bottom="0.75" header="0.3" footer="0.3"/>
  <pageSetup scale="58"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6" id="{BA82746F-AAF3-49E9-901A-F6FDFCCA8AAC}">
            <x14:iconSet iconSet="3Symbols2" custom="1">
              <x14:cfvo type="percent">
                <xm:f>0</xm:f>
              </x14:cfvo>
              <x14:cfvo type="formula">
                <xm:f>0</xm:f>
              </x14:cfvo>
              <x14:cfvo type="num">
                <xm:f>1</xm:f>
              </x14:cfvo>
              <x14:cfIcon iconSet="NoIcons" iconId="0"/>
              <x14:cfIcon iconSet="NoIcons" iconId="0"/>
              <x14:cfIcon iconSet="3Symbols2" iconId="2"/>
            </x14:iconSet>
          </x14:cfRule>
          <xm:sqref>B10:B25</xm:sqref>
        </x14:conditionalFormatting>
        <x14:conditionalFormatting xmlns:xm="http://schemas.microsoft.com/office/excel/2006/main">
          <x14:cfRule type="iconSet" priority="1" id="{CF933FB2-41A6-48D6-91E5-8989BEFAF338}">
            <x14:iconSet iconSet="3Symbols2" custom="1">
              <x14:cfvo type="percent">
                <xm:f>0</xm:f>
              </x14:cfvo>
              <x14:cfvo type="formula">
                <xm:f>0</xm:f>
              </x14:cfvo>
              <x14:cfvo type="num">
                <xm:f>1</xm:f>
              </x14:cfvo>
              <x14:cfIcon iconSet="NoIcons" iconId="0"/>
              <x14:cfIcon iconSet="NoIcons" iconId="0"/>
              <x14:cfIcon iconSet="3Symbols2" iconId="2"/>
            </x14:iconSet>
          </x14:cfRule>
          <xm:sqref>B26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FD32"/>
  <sheetViews>
    <sheetView topLeftCell="A5" zoomScale="90" zoomScaleNormal="90" workbookViewId="0">
      <selection activeCell="C20" sqref="C20"/>
    </sheetView>
  </sheetViews>
  <sheetFormatPr defaultColWidth="0" defaultRowHeight="14.15" zeroHeight="1" x14ac:dyDescent="0.35"/>
  <cols>
    <col min="1" max="1" width="1.8125" style="13" customWidth="1"/>
    <col min="2" max="2" width="28.5625" style="14" customWidth="1"/>
    <col min="3" max="3" width="46.1875" style="13" customWidth="1"/>
    <col min="4" max="4" width="29.0625" style="14" bestFit="1" customWidth="1"/>
    <col min="5" max="5" width="25.1875" style="14" bestFit="1" customWidth="1"/>
    <col min="6" max="6" width="15.1875" style="11" customWidth="1"/>
    <col min="7" max="7" width="1.8125" style="12" customWidth="1"/>
    <col min="8" max="16384" width="8.9375" style="12" hidden="1"/>
  </cols>
  <sheetData>
    <row r="1" spans="1:16 16384:16384" s="1" customFormat="1" ht="66" customHeight="1" x14ac:dyDescent="0.55000000000000004">
      <c r="A1" s="4" t="s">
        <v>0</v>
      </c>
      <c r="B1" s="9"/>
      <c r="C1" s="10" t="s">
        <v>65</v>
      </c>
      <c r="D1" s="7"/>
      <c r="E1" s="8"/>
      <c r="F1" s="8"/>
      <c r="H1" s="2"/>
      <c r="I1" s="2"/>
      <c r="J1" s="2"/>
      <c r="K1" s="2"/>
      <c r="L1" s="2"/>
      <c r="M1" s="2"/>
      <c r="N1" s="3"/>
      <c r="O1" s="3"/>
      <c r="P1" s="3"/>
      <c r="XFD1" s="23"/>
    </row>
    <row r="2" spans="1:16 16384:16384" ht="24.9" x14ac:dyDescent="0.35">
      <c r="A2" s="20"/>
      <c r="B2" s="108" t="s">
        <v>80</v>
      </c>
      <c r="C2" s="108"/>
      <c r="D2" s="21"/>
      <c r="E2" s="21"/>
      <c r="F2" s="22"/>
      <c r="G2" s="22"/>
    </row>
    <row r="3" spans="1:16 16384:16384" ht="23.25" customHeight="1" x14ac:dyDescent="0.35">
      <c r="A3" s="23"/>
      <c r="B3" s="17" t="s">
        <v>9</v>
      </c>
      <c r="C3" s="16"/>
      <c r="D3" s="109" t="s">
        <v>31</v>
      </c>
      <c r="E3" s="18" t="s">
        <v>76</v>
      </c>
      <c r="F3" s="18">
        <v>0</v>
      </c>
      <c r="G3" s="22"/>
    </row>
    <row r="4" spans="1:16 16384:16384" ht="23.25" customHeight="1" x14ac:dyDescent="0.35">
      <c r="A4" s="23"/>
      <c r="B4" s="17" t="s">
        <v>11</v>
      </c>
      <c r="C4" s="16"/>
      <c r="D4" s="109"/>
      <c r="E4" s="19" t="s">
        <v>32</v>
      </c>
      <c r="F4" s="19">
        <v>100</v>
      </c>
      <c r="G4" s="22"/>
    </row>
    <row r="5" spans="1:16 16384:16384" ht="23.25" customHeight="1" x14ac:dyDescent="0.35">
      <c r="A5" s="23"/>
      <c r="B5" s="17"/>
      <c r="C5" s="16"/>
      <c r="D5" s="109"/>
      <c r="E5" s="19" t="s">
        <v>66</v>
      </c>
      <c r="F5" s="19">
        <v>0</v>
      </c>
      <c r="G5" s="22"/>
    </row>
    <row r="6" spans="1:16 16384:16384" ht="10.5" customHeight="1" x14ac:dyDescent="0.35">
      <c r="A6" s="24"/>
      <c r="B6" s="24"/>
      <c r="C6" s="24"/>
      <c r="D6" s="24"/>
      <c r="E6" s="24"/>
      <c r="F6" s="24"/>
      <c r="G6" s="22"/>
    </row>
    <row r="7" spans="1:16 16384:16384" ht="25.5" customHeight="1" x14ac:dyDescent="0.35">
      <c r="A7" s="25"/>
      <c r="B7" s="40" t="s">
        <v>40</v>
      </c>
      <c r="C7" s="41" t="s">
        <v>38</v>
      </c>
      <c r="D7" s="42" t="s">
        <v>67</v>
      </c>
      <c r="E7" s="63">
        <f>IFERROR(VLOOKUP(C7,Lists!A:B,2,0),"No Selection")</f>
        <v>71</v>
      </c>
      <c r="F7" s="43"/>
      <c r="G7" s="22"/>
    </row>
    <row r="8" spans="1:16 16384:16384" ht="10.5" customHeight="1" x14ac:dyDescent="0.35">
      <c r="A8" s="25"/>
      <c r="B8" s="27"/>
      <c r="C8" s="28"/>
      <c r="D8" s="29"/>
      <c r="E8" s="30"/>
      <c r="F8" s="24"/>
      <c r="G8" s="22"/>
    </row>
    <row r="9" spans="1:16 16384:16384" ht="29.4" customHeight="1" x14ac:dyDescent="0.35">
      <c r="A9" s="26"/>
      <c r="B9" s="78" t="s">
        <v>13</v>
      </c>
      <c r="C9" s="102" t="s">
        <v>1</v>
      </c>
      <c r="D9" s="80" t="s">
        <v>6</v>
      </c>
      <c r="E9" s="80" t="s">
        <v>2</v>
      </c>
      <c r="F9" s="81" t="s">
        <v>42</v>
      </c>
      <c r="G9" s="22"/>
    </row>
    <row r="10" spans="1:16 16384:16384" ht="19.5" customHeight="1" x14ac:dyDescent="0.35">
      <c r="A10" s="113" t="s">
        <v>7</v>
      </c>
      <c r="B10" s="82" t="s">
        <v>68</v>
      </c>
      <c r="C10" s="65">
        <f>IFERROR(VLOOKUP(C7,Lists!A:D,3,0),"No Selection")</f>
        <v>2000</v>
      </c>
      <c r="D10" s="83"/>
      <c r="E10" s="84" t="s">
        <v>3</v>
      </c>
      <c r="F10" s="68"/>
      <c r="G10" s="22"/>
    </row>
    <row r="11" spans="1:16 16384:16384" s="1" customFormat="1" ht="19.5" customHeight="1" x14ac:dyDescent="0.35">
      <c r="A11" s="113"/>
      <c r="B11" s="69" t="s">
        <v>55</v>
      </c>
      <c r="C11" s="45" t="s">
        <v>56</v>
      </c>
      <c r="D11" s="46"/>
      <c r="E11" s="47"/>
      <c r="F11" s="70"/>
      <c r="XFD11" s="23"/>
    </row>
    <row r="12" spans="1:16 16384:16384" ht="19.5" customHeight="1" x14ac:dyDescent="0.35">
      <c r="A12" s="113"/>
      <c r="B12" s="85" t="s">
        <v>15</v>
      </c>
      <c r="C12" s="45" t="s">
        <v>58</v>
      </c>
      <c r="D12" s="86"/>
      <c r="E12" s="87" t="s">
        <v>3</v>
      </c>
      <c r="F12" s="70"/>
      <c r="G12" s="22"/>
    </row>
    <row r="13" spans="1:16 16384:16384" ht="19.5" customHeight="1" x14ac:dyDescent="0.35">
      <c r="A13" s="113"/>
      <c r="B13" s="85" t="s">
        <v>79</v>
      </c>
      <c r="C13" s="88" t="s">
        <v>14</v>
      </c>
      <c r="D13" s="89"/>
      <c r="E13" s="87" t="s">
        <v>3</v>
      </c>
      <c r="F13" s="70"/>
      <c r="G13" s="22"/>
    </row>
    <row r="14" spans="1:16 16384:16384" ht="19.5" customHeight="1" x14ac:dyDescent="0.35">
      <c r="A14" s="113"/>
      <c r="B14" s="85" t="s">
        <v>16</v>
      </c>
      <c r="C14" s="88">
        <v>150</v>
      </c>
      <c r="D14" s="89"/>
      <c r="E14" s="87" t="s">
        <v>3</v>
      </c>
      <c r="F14" s="70"/>
      <c r="G14" s="22"/>
    </row>
    <row r="15" spans="1:16 16384:16384" ht="19.5" hidden="1" customHeight="1" x14ac:dyDescent="0.35">
      <c r="A15" s="25"/>
      <c r="B15" s="85" t="s">
        <v>17</v>
      </c>
      <c r="C15" s="88">
        <v>0</v>
      </c>
      <c r="D15" s="89"/>
      <c r="E15" s="87" t="s">
        <v>5</v>
      </c>
      <c r="F15" s="70"/>
      <c r="G15" s="22"/>
    </row>
    <row r="16" spans="1:16 16384:16384" ht="18.75" hidden="1" customHeight="1" x14ac:dyDescent="0.35">
      <c r="A16" s="25"/>
      <c r="B16" s="85" t="s">
        <v>18</v>
      </c>
      <c r="C16" s="88">
        <v>0</v>
      </c>
      <c r="D16" s="89"/>
      <c r="E16" s="87" t="s">
        <v>5</v>
      </c>
      <c r="F16" s="70"/>
      <c r="G16" s="22"/>
    </row>
    <row r="17" spans="1:7" ht="19.5" customHeight="1" x14ac:dyDescent="0.35">
      <c r="A17" s="25"/>
      <c r="B17" s="85" t="s">
        <v>19</v>
      </c>
      <c r="C17" s="88">
        <v>700</v>
      </c>
      <c r="D17" s="86"/>
      <c r="E17" s="87" t="s">
        <v>3</v>
      </c>
      <c r="F17" s="70"/>
      <c r="G17" s="22"/>
    </row>
    <row r="18" spans="1:7" ht="19.5" customHeight="1" x14ac:dyDescent="0.35">
      <c r="A18" s="25"/>
      <c r="B18" s="85" t="s">
        <v>21</v>
      </c>
      <c r="C18" s="90">
        <v>700</v>
      </c>
      <c r="D18" s="86"/>
      <c r="E18" s="87" t="s">
        <v>3</v>
      </c>
      <c r="F18" s="70"/>
      <c r="G18" s="22"/>
    </row>
    <row r="19" spans="1:7" ht="19.5" hidden="1" customHeight="1" x14ac:dyDescent="0.35">
      <c r="A19" s="25"/>
      <c r="B19" s="91" t="s">
        <v>20</v>
      </c>
      <c r="C19" s="92">
        <f>(C15+C16+C17)/F4</f>
        <v>7</v>
      </c>
      <c r="D19" s="93"/>
      <c r="E19" s="94" t="s">
        <v>5</v>
      </c>
      <c r="F19" s="72"/>
      <c r="G19" s="22"/>
    </row>
    <row r="20" spans="1:7" ht="19.5" customHeight="1" x14ac:dyDescent="0.35">
      <c r="A20" s="25"/>
      <c r="B20" s="85" t="s">
        <v>24</v>
      </c>
      <c r="C20" s="35">
        <v>0.27</v>
      </c>
      <c r="D20" s="86"/>
      <c r="E20" s="87" t="s">
        <v>3</v>
      </c>
      <c r="F20" s="70"/>
      <c r="G20" s="22"/>
    </row>
    <row r="21" spans="1:7" ht="19.5" customHeight="1" x14ac:dyDescent="0.35">
      <c r="A21" s="25"/>
      <c r="B21" s="91" t="s">
        <v>64</v>
      </c>
      <c r="C21" s="95">
        <f>C23/C24</f>
        <v>0.106544901065449</v>
      </c>
      <c r="D21" s="93"/>
      <c r="E21" s="94" t="s">
        <v>3</v>
      </c>
      <c r="F21" s="72"/>
      <c r="G21" s="22"/>
    </row>
    <row r="22" spans="1:7" ht="19.5" customHeight="1" x14ac:dyDescent="0.35">
      <c r="A22" s="25"/>
      <c r="B22" s="85" t="s">
        <v>63</v>
      </c>
      <c r="C22" s="106">
        <f>E7</f>
        <v>71</v>
      </c>
      <c r="D22" s="86"/>
      <c r="E22" s="87" t="s">
        <v>3</v>
      </c>
      <c r="F22" s="70"/>
      <c r="G22" s="22"/>
    </row>
    <row r="23" spans="1:7" ht="19.5" customHeight="1" x14ac:dyDescent="0.35">
      <c r="A23" s="25"/>
      <c r="B23" s="85" t="s">
        <v>22</v>
      </c>
      <c r="C23" s="90">
        <f>C18-C15</f>
        <v>700</v>
      </c>
      <c r="D23" s="86"/>
      <c r="E23" s="87" t="s">
        <v>5</v>
      </c>
      <c r="F23" s="70"/>
      <c r="G23" s="22"/>
    </row>
    <row r="24" spans="1:7" ht="19.5" customHeight="1" x14ac:dyDescent="0.35">
      <c r="A24" s="25"/>
      <c r="B24" s="85" t="s">
        <v>23</v>
      </c>
      <c r="C24" s="88">
        <f>((1-C20)*C14*60)+C16</f>
        <v>6570</v>
      </c>
      <c r="D24" s="86"/>
      <c r="E24" s="87" t="s">
        <v>5</v>
      </c>
      <c r="F24" s="70"/>
      <c r="G24" s="22"/>
    </row>
    <row r="25" spans="1:7" ht="19.5" customHeight="1" x14ac:dyDescent="0.35">
      <c r="A25" s="25"/>
      <c r="B25" s="85" t="s">
        <v>62</v>
      </c>
      <c r="C25" s="96">
        <f>C29/202</f>
        <v>48.064356435643568</v>
      </c>
      <c r="D25" s="89"/>
      <c r="E25" s="87" t="s">
        <v>4</v>
      </c>
      <c r="F25" s="70"/>
      <c r="G25" s="22"/>
    </row>
    <row r="26" spans="1:7" ht="19.5" customHeight="1" x14ac:dyDescent="0.35">
      <c r="A26" s="25"/>
      <c r="B26" s="97" t="s">
        <v>26</v>
      </c>
      <c r="C26" s="35">
        <f>F4*70</f>
        <v>7000</v>
      </c>
      <c r="D26" s="36"/>
      <c r="E26" s="37" t="s">
        <v>5</v>
      </c>
      <c r="F26" s="70"/>
      <c r="G26" s="22"/>
    </row>
    <row r="27" spans="1:7" ht="19.5" customHeight="1" x14ac:dyDescent="0.35">
      <c r="A27" s="25"/>
      <c r="B27" s="97" t="s">
        <v>75</v>
      </c>
      <c r="C27" s="38">
        <f>(1-C20)*C26</f>
        <v>5110</v>
      </c>
      <c r="D27" s="36"/>
      <c r="E27" s="37" t="s">
        <v>5</v>
      </c>
      <c r="F27" s="70"/>
      <c r="G27" s="22"/>
    </row>
    <row r="28" spans="1:7" ht="19.5" customHeight="1" x14ac:dyDescent="0.35">
      <c r="A28" s="25"/>
      <c r="B28" s="97" t="s">
        <v>27</v>
      </c>
      <c r="C28" s="35">
        <v>1.9</v>
      </c>
      <c r="D28" s="36"/>
      <c r="E28" s="37" t="s">
        <v>3</v>
      </c>
      <c r="F28" s="70"/>
      <c r="G28" s="22"/>
    </row>
    <row r="29" spans="1:7" ht="19.5" customHeight="1" x14ac:dyDescent="0.35">
      <c r="A29" s="25"/>
      <c r="B29" s="97" t="s">
        <v>28</v>
      </c>
      <c r="C29" s="38">
        <f>C28*C27</f>
        <v>9709</v>
      </c>
      <c r="D29" s="36"/>
      <c r="E29" s="37" t="s">
        <v>3</v>
      </c>
      <c r="F29" s="70"/>
      <c r="G29" s="22"/>
    </row>
    <row r="30" spans="1:7" ht="19.5" customHeight="1" x14ac:dyDescent="0.35">
      <c r="A30" s="25"/>
      <c r="B30" s="98" t="s">
        <v>29</v>
      </c>
      <c r="C30" s="99">
        <f>C29/C18*60</f>
        <v>832.19999999999993</v>
      </c>
      <c r="D30" s="100"/>
      <c r="E30" s="101" t="s">
        <v>4</v>
      </c>
      <c r="F30" s="77"/>
      <c r="G30" s="22"/>
    </row>
    <row r="31" spans="1:7" ht="78" customHeight="1" x14ac:dyDescent="0.35">
      <c r="A31" s="25"/>
      <c r="B31" s="110" t="s">
        <v>72</v>
      </c>
      <c r="C31" s="111"/>
      <c r="D31" s="111"/>
      <c r="E31" s="111"/>
      <c r="F31" s="112"/>
      <c r="G31" s="22"/>
    </row>
    <row r="32" spans="1:7" ht="10.5" customHeight="1" x14ac:dyDescent="0.35">
      <c r="A32" s="25"/>
      <c r="B32" s="25"/>
      <c r="C32" s="25"/>
      <c r="D32" s="25"/>
      <c r="E32" s="25"/>
      <c r="F32" s="22"/>
      <c r="G32" s="104"/>
    </row>
  </sheetData>
  <mergeCells count="4">
    <mergeCell ref="B2:C2"/>
    <mergeCell ref="A10:A14"/>
    <mergeCell ref="D3:D5"/>
    <mergeCell ref="B31:F31"/>
  </mergeCells>
  <conditionalFormatting sqref="C21:C25 C13:C18">
    <cfRule type="expression" dxfId="91" priority="32" stopIfTrue="1">
      <formula>D13=""</formula>
    </cfRule>
  </conditionalFormatting>
  <conditionalFormatting sqref="C21:D25 D20 D10 C13:D18 D12">
    <cfRule type="expression" dxfId="90" priority="30" stopIfTrue="1">
      <formula>$B10=1</formula>
    </cfRule>
    <cfRule type="expression" dxfId="89" priority="31">
      <formula>$D10=TODAY()</formula>
    </cfRule>
    <cfRule type="expression" dxfId="88" priority="33">
      <formula>AND(B10&lt;&gt;1,D10=TODAY())</formula>
    </cfRule>
    <cfRule type="expression" dxfId="87" priority="34">
      <formula>AND($B10&lt;&gt;1,$D10&lt;TODAY())</formula>
    </cfRule>
  </conditionalFormatting>
  <conditionalFormatting sqref="E10 E12:E30">
    <cfRule type="expression" dxfId="86" priority="35" stopIfTrue="1">
      <formula>$B10=1</formula>
    </cfRule>
    <cfRule type="expression" dxfId="85" priority="36">
      <formula>$D10=TODAY()</formula>
    </cfRule>
    <cfRule type="expression" dxfId="84" priority="37">
      <formula>AND(D10&lt;&gt;1,#REF!=TODAY())</formula>
    </cfRule>
    <cfRule type="expression" dxfId="83" priority="38">
      <formula>AND($B10&lt;&gt;1,$D10&lt;TODAY())</formula>
    </cfRule>
  </conditionalFormatting>
  <conditionalFormatting sqref="C19">
    <cfRule type="expression" dxfId="82" priority="39" stopIfTrue="1">
      <formula>D20=""</formula>
    </cfRule>
  </conditionalFormatting>
  <conditionalFormatting sqref="C19">
    <cfRule type="expression" dxfId="81" priority="40" stopIfTrue="1">
      <formula>$B20=1</formula>
    </cfRule>
    <cfRule type="expression" dxfId="80" priority="41">
      <formula>$D20=TODAY()</formula>
    </cfRule>
    <cfRule type="expression" dxfId="79" priority="42">
      <formula>AND(B20&lt;&gt;1,D20=TODAY())</formula>
    </cfRule>
    <cfRule type="expression" dxfId="78" priority="43">
      <formula>AND($B20&lt;&gt;1,$D20&lt;TODAY())</formula>
    </cfRule>
  </conditionalFormatting>
  <conditionalFormatting sqref="D19">
    <cfRule type="expression" dxfId="77" priority="44" stopIfTrue="1">
      <formula>$B19=1</formula>
    </cfRule>
    <cfRule type="expression" dxfId="76" priority="45">
      <formula>$D19=TODAY()</formula>
    </cfRule>
    <cfRule type="expression" dxfId="75" priority="46">
      <formula>AND(#REF!&lt;&gt;1,E19=TODAY())</formula>
    </cfRule>
    <cfRule type="expression" dxfId="74" priority="47">
      <formula>AND($B19&lt;&gt;1,$D19&lt;TODAY())</formula>
    </cfRule>
  </conditionalFormatting>
  <conditionalFormatting sqref="F19">
    <cfRule type="expression" dxfId="73" priority="26" stopIfTrue="1">
      <formula>$B19=1</formula>
    </cfRule>
    <cfRule type="expression" dxfId="72" priority="27">
      <formula>$D19=TODAY()</formula>
    </cfRule>
    <cfRule type="expression" dxfId="71" priority="28">
      <formula>AND(E19&lt;&gt;1,#REF!=TODAY())</formula>
    </cfRule>
    <cfRule type="expression" dxfId="70" priority="29">
      <formula>AND($B19&lt;&gt;1,$D19&lt;TODAY())</formula>
    </cfRule>
  </conditionalFormatting>
  <conditionalFormatting sqref="F21">
    <cfRule type="expression" dxfId="69" priority="22" stopIfTrue="1">
      <formula>$B21=1</formula>
    </cfRule>
    <cfRule type="expression" dxfId="68" priority="23">
      <formula>$D21=TODAY()</formula>
    </cfRule>
    <cfRule type="expression" dxfId="67" priority="24">
      <formula>AND(E21&lt;&gt;1,#REF!=TODAY())</formula>
    </cfRule>
    <cfRule type="expression" dxfId="66" priority="25">
      <formula>AND($B21&lt;&gt;1,$D21&lt;TODAY())</formula>
    </cfRule>
  </conditionalFormatting>
  <conditionalFormatting sqref="C11:C12">
    <cfRule type="expression" dxfId="65" priority="9" stopIfTrue="1">
      <formula>D11=""</formula>
    </cfRule>
  </conditionalFormatting>
  <conditionalFormatting sqref="C11:C12">
    <cfRule type="expression" dxfId="64" priority="7" stopIfTrue="1">
      <formula>$B11=1</formula>
    </cfRule>
    <cfRule type="expression" dxfId="63" priority="8">
      <formula>$D11=TODAY()</formula>
    </cfRule>
    <cfRule type="expression" dxfId="62" priority="10">
      <formula>AND(B11&lt;&gt;1,D11=TODAY())</formula>
    </cfRule>
    <cfRule type="expression" dxfId="61" priority="11">
      <formula>AND($B11&lt;&gt;1,$D11&lt;TODAY())</formula>
    </cfRule>
  </conditionalFormatting>
  <conditionalFormatting sqref="C10">
    <cfRule type="expression" dxfId="60" priority="4" stopIfTrue="1">
      <formula>D10=""</formula>
    </cfRule>
  </conditionalFormatting>
  <conditionalFormatting sqref="C10">
    <cfRule type="expression" dxfId="59" priority="2" stopIfTrue="1">
      <formula>$B10=1</formula>
    </cfRule>
    <cfRule type="expression" dxfId="58" priority="3">
      <formula>$D10=TODAY()</formula>
    </cfRule>
    <cfRule type="expression" dxfId="57" priority="5">
      <formula>AND(B10&lt;&gt;1,D10=TODAY())</formula>
    </cfRule>
    <cfRule type="expression" dxfId="56" priority="6">
      <formula>AND($B10&lt;&gt;1,$D10&lt;TODAY())</formula>
    </cfRule>
  </conditionalFormatting>
  <dataValidations count="18">
    <dataValidation type="list" errorStyle="warning" allowBlank="1" showInputMessage="1" showErrorMessage="1" error="Select Priority from the list. Select CANCEL, press ALT+DOWN ARROW for options, then DOWN ARROW and ENTER to make selection" sqref="E10:E30">
      <formula1>"High,Medium,Low"</formula1>
    </dataValidation>
    <dataValidation allowBlank="1" showInputMessage="1" showErrorMessage="1" prompt="Navigation link to Assignment Setup worksheet" sqref="A6:E6 F2:F8"/>
    <dataValidation allowBlank="1" showErrorMessage="1" sqref="B7:B8"/>
    <dataValidation allowBlank="1" showInputMessage="1" showErrorMessage="1" prompt="Overdue days are automatically updated in this cell. Enter details in table below. Table tip is in cell A6" sqref="C4:C5"/>
    <dataValidation allowBlank="1" showInputMessage="1" showErrorMessage="1" prompt="Overdue days are automatically updated in cell at right" sqref="B4:B5"/>
    <dataValidation allowBlank="1" showInputMessage="1" showErrorMessage="1" prompt="Title of this worksheet is in this C1. Date is automatically updated in cell B2, and Due Today and Overdue days in cell C3 and C4. Next tip is in cell below." sqref="B1"/>
    <dataValidation allowBlank="1" showErrorMessage="1" prompt="Title of this worksheet is in this cell. Date is automatically updated in cell below, and Due Today and Overdue days in cell C3 and C4. Tip is in cell at right" sqref="C1"/>
    <dataValidation allowBlank="1" showInputMessage="1" showErrorMessage="1" prompt="Enter value greater than 1 in this column under this heading to mark task as Done. Strikethrough formatting will automatically be applied" sqref="B9"/>
    <dataValidation allowBlank="1" showInputMessage="1" showErrorMessage="1" prompt="Select Assigned to names in this column under this heading. Press ALT+DOWN ARROW for options, then DOWN ARROW and ENTER to make selection" sqref="D9"/>
    <dataValidation allowBlank="1" showInputMessage="1" showErrorMessage="1" prompt="Select Priority in this column under this heading. Press ALT+DOWN ARROW for options, then DOWN ARROW and ENTER to make selection" sqref="E9"/>
    <dataValidation allowBlank="1" showInputMessage="1" showErrorMessage="1" prompt="Enter Description in this column under this heading" sqref="C9"/>
    <dataValidation allowBlank="1" showInputMessage="1" showErrorMessage="1" prompt="Due Today is automatically updated in this cell" sqref="C3"/>
    <dataValidation allowBlank="1" showInputMessage="1" showErrorMessage="1" prompt="Due Today is automatically updated in cell at right" sqref="B3"/>
    <dataValidation allowBlank="1" showInputMessage="1" showErrorMessage="1" prompt="Date is automatically updated in this cell and Due Today and Overdue days in cells below" sqref="B2:C2"/>
    <dataValidation allowBlank="1" showInputMessage="1" showErrorMessage="1" prompt="Create To Do List in this workbook. Enter details in To Do List table in this worksheet. Select cell F1 to navigate to Setup worksheet. Due &amp; Overdue days are automatically updated" sqref="A1"/>
    <dataValidation type="list" allowBlank="1" showErrorMessage="1" sqref="C7:C8">
      <formula1>LIST</formula1>
    </dataValidation>
    <dataValidation type="list" allowBlank="1" showInputMessage="1" showErrorMessage="1" sqref="C12">
      <formula1>CIRCUIT</formula1>
    </dataValidation>
    <dataValidation type="list" allowBlank="1" showInputMessage="1" showErrorMessage="1" sqref="C11">
      <formula1>HEPARIN</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48" id="{84FDC08B-47BB-43F0-9C8B-E1EFAF762EE3}">
            <x14:iconSet iconSet="3Symbols2" custom="1">
              <x14:cfvo type="percent">
                <xm:f>0</xm:f>
              </x14:cfvo>
              <x14:cfvo type="formula">
                <xm:f>0</xm:f>
              </x14:cfvo>
              <x14:cfvo type="num">
                <xm:f>1</xm:f>
              </x14:cfvo>
              <x14:cfIcon iconSet="NoIcons" iconId="0"/>
              <x14:cfIcon iconSet="NoIcons" iconId="0"/>
              <x14:cfIcon iconSet="3Symbols2" iconId="2"/>
            </x14:iconSet>
          </x14:cfRule>
          <xm:sqref>B10 B12:B30</xm:sqref>
        </x14:conditionalFormatting>
        <x14:conditionalFormatting xmlns:xm="http://schemas.microsoft.com/office/excel/2006/main">
          <x14:cfRule type="expression" priority="12" stopIfTrue="1" id="{FE6F608B-6EB7-42BA-8D2A-888FD088058C}">
            <xm:f>CVVHDF!$B11=1</xm:f>
            <x14:dxf>
              <font>
                <strike/>
                <u val="none"/>
                <color theme="1" tint="0.499984740745262"/>
              </font>
            </x14:dxf>
          </x14:cfRule>
          <x14:cfRule type="expression" priority="13" id="{294BC359-CDCF-4813-B87B-5566D143BC62}">
            <xm:f>CVVHDF!$D11=TODAY()</xm:f>
            <x14:dxf>
              <font>
                <b/>
                <i val="0"/>
                <color auto="1"/>
              </font>
              <fill>
                <patternFill patternType="solid">
                  <fgColor auto="1"/>
                  <bgColor theme="7"/>
                </patternFill>
              </fill>
            </x14:dxf>
          </x14:cfRule>
          <x14:cfRule type="expression" priority="15" id="{8C3F5BA6-45EF-4B7A-B518-B92ADCD89B92}">
            <xm:f>AND(CVVHDF!C11&lt;&gt;1,CVVHDF!E11=TODAY())</xm:f>
            <x14:dxf>
              <font>
                <color theme="9"/>
              </font>
            </x14:dxf>
          </x14:cfRule>
          <x14:cfRule type="expression" priority="16" id="{8A9F5352-2858-4E5D-8650-FCAC4357F6BF}">
            <xm:f>AND(CVVHDF!$B11&lt;&gt;1,CVVHDF!$D11&lt;TODAY())</xm:f>
            <x14:dxf>
              <font>
                <color auto="1"/>
              </font>
            </x14:dxf>
          </x14:cfRule>
          <xm:sqref>D11</xm:sqref>
        </x14:conditionalFormatting>
        <x14:conditionalFormatting xmlns:xm="http://schemas.microsoft.com/office/excel/2006/main">
          <x14:cfRule type="expression" priority="17" stopIfTrue="1" id="{8ADFBBA2-4361-4822-A893-E2E1065D502A}">
            <xm:f>CVVHDF!$B11=1</xm:f>
            <x14:dxf>
              <font>
                <strike/>
                <u val="none"/>
                <color theme="1" tint="0.499984740745262"/>
              </font>
            </x14:dxf>
          </x14:cfRule>
          <x14:cfRule type="expression" priority="18" id="{E766E062-E2BB-4D0B-BF0D-8C1A7C64D591}">
            <xm:f>CVVHDF!$D11=TODAY()</xm:f>
            <x14:dxf>
              <font>
                <b/>
                <i val="0"/>
                <color auto="1"/>
              </font>
              <fill>
                <patternFill patternType="solid">
                  <fgColor auto="1"/>
                  <bgColor theme="7"/>
                </patternFill>
              </fill>
            </x14:dxf>
          </x14:cfRule>
          <x14:cfRule type="expression" priority="19" id="{501F3F6E-73BC-4279-80B1-9343FDC08127}">
            <xm:f>AND(CVVHDF!D11&lt;&gt;1,CVVHDF!#REF!=TODAY())</xm:f>
            <x14:dxf>
              <font>
                <color theme="9"/>
              </font>
            </x14:dxf>
          </x14:cfRule>
          <x14:cfRule type="expression" priority="20" id="{37022927-9030-4D0C-B83E-89971847A709}">
            <xm:f>AND(CVVHDF!$B11&lt;&gt;1,CVVHDF!$D11&lt;TODAY())</xm:f>
            <x14:dxf>
              <font>
                <color auto="1"/>
              </font>
            </x14:dxf>
          </x14:cfRule>
          <xm:sqref>E11</xm:sqref>
        </x14:conditionalFormatting>
        <x14:conditionalFormatting xmlns:xm="http://schemas.microsoft.com/office/excel/2006/main">
          <x14:cfRule type="iconSet" priority="21" id="{12389E04-A31F-460F-ACBC-F12661BA600F}">
            <x14:iconSet iconSet="3Symbols2" custom="1">
              <x14:cfvo type="percent">
                <xm:f>0</xm:f>
              </x14:cfvo>
              <x14:cfvo type="formula">
                <xm:f>0</xm:f>
              </x14:cfvo>
              <x14:cfvo type="num">
                <xm:f>1</xm:f>
              </x14:cfvo>
              <x14:cfIcon iconSet="NoIcons" iconId="0"/>
              <x14:cfIcon iconSet="NoIcons" iconId="0"/>
              <x14:cfIcon iconSet="3Symbols2" iconId="2"/>
            </x14:iconSet>
          </x14:cfRule>
          <xm:sqref>B11</xm:sqref>
        </x14:conditionalFormatting>
        <x14:conditionalFormatting xmlns:xm="http://schemas.microsoft.com/office/excel/2006/main">
          <x14:cfRule type="iconSet" priority="1" id="{E114A9DC-642D-451C-A8B6-8414CA381129}">
            <x14:iconSet iconSet="3Symbols2" custom="1">
              <x14:cfvo type="percent">
                <xm:f>0</xm:f>
              </x14:cfvo>
              <x14:cfvo type="formula">
                <xm:f>0</xm:f>
              </x14:cfvo>
              <x14:cfvo type="num">
                <xm:f>1</xm:f>
              </x14:cfvo>
              <x14:cfIcon iconSet="NoIcons" iconId="0"/>
              <x14:cfIcon iconSet="NoIcons" iconId="0"/>
              <x14:cfIcon iconSet="3Symbols2" iconId="2"/>
            </x14:iconSet>
          </x14:cfRule>
          <xm:sqref>B31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FD27"/>
  <sheetViews>
    <sheetView topLeftCell="A2" zoomScale="90" zoomScaleNormal="90" workbookViewId="0">
      <selection activeCell="C17" sqref="C17"/>
    </sheetView>
  </sheetViews>
  <sheetFormatPr defaultColWidth="0" defaultRowHeight="30" customHeight="1" zeroHeight="1" x14ac:dyDescent="0.35"/>
  <cols>
    <col min="1" max="1" width="1.9375" style="1" customWidth="1"/>
    <col min="2" max="2" width="35.8125" style="3" bestFit="1" customWidth="1"/>
    <col min="3" max="3" width="46.1875" style="1" customWidth="1"/>
    <col min="4" max="4" width="25.5625" style="3" customWidth="1"/>
    <col min="5" max="5" width="25.0625" style="3" bestFit="1" customWidth="1"/>
    <col min="6" max="6" width="15.1875" style="11" customWidth="1"/>
    <col min="7" max="7" width="20.1875" style="1" hidden="1"/>
    <col min="8" max="8" width="17.1875" style="3" hidden="1"/>
    <col min="9" max="13" width="0" style="3" hidden="1"/>
    <col min="14" max="17" width="0" style="1" hidden="1"/>
    <col min="18" max="16383" width="10.8125" style="1" hidden="1"/>
    <col min="16384" max="16384" width="1.9375" style="1" customWidth="1"/>
  </cols>
  <sheetData>
    <row r="1" spans="1:16 16384:16384" ht="66" customHeight="1" x14ac:dyDescent="0.55000000000000004">
      <c r="A1" s="4" t="s">
        <v>0</v>
      </c>
      <c r="B1" s="9"/>
      <c r="C1" s="10" t="s">
        <v>70</v>
      </c>
      <c r="D1" s="7"/>
      <c r="E1" s="8"/>
      <c r="F1" s="8"/>
      <c r="H1" s="2"/>
      <c r="I1" s="2"/>
      <c r="J1" s="2"/>
      <c r="K1" s="2"/>
      <c r="L1" s="2"/>
      <c r="M1" s="2"/>
      <c r="N1" s="3"/>
      <c r="O1" s="3"/>
      <c r="P1" s="3"/>
      <c r="XFD1" s="23"/>
    </row>
    <row r="2" spans="1:16 16384:16384" s="12" customFormat="1" ht="24.9" x14ac:dyDescent="0.35">
      <c r="A2" s="20"/>
      <c r="B2" s="108" t="s">
        <v>8</v>
      </c>
      <c r="C2" s="108"/>
      <c r="D2" s="21"/>
      <c r="E2" s="21"/>
      <c r="F2" s="22"/>
      <c r="G2" s="22"/>
      <c r="XFD2" s="23"/>
    </row>
    <row r="3" spans="1:16 16384:16384" s="12" customFormat="1" ht="23.25" customHeight="1" x14ac:dyDescent="0.35">
      <c r="A3" s="23"/>
      <c r="B3" s="17" t="s">
        <v>9</v>
      </c>
      <c r="C3" s="16" t="s">
        <v>10</v>
      </c>
      <c r="D3" s="109" t="s">
        <v>31</v>
      </c>
      <c r="E3" s="18" t="s">
        <v>77</v>
      </c>
      <c r="F3" s="18">
        <v>200</v>
      </c>
      <c r="G3" s="22"/>
      <c r="XFD3" s="23"/>
    </row>
    <row r="4" spans="1:16 16384:16384" s="12" customFormat="1" ht="23.25" customHeight="1" x14ac:dyDescent="0.35">
      <c r="A4" s="23"/>
      <c r="B4" s="17" t="s">
        <v>11</v>
      </c>
      <c r="C4" s="16" t="s">
        <v>12</v>
      </c>
      <c r="D4" s="109"/>
      <c r="E4" s="19" t="s">
        <v>32</v>
      </c>
      <c r="F4" s="19">
        <v>60</v>
      </c>
      <c r="G4" s="22"/>
      <c r="XFD4" s="23"/>
    </row>
    <row r="5" spans="1:16 16384:16384" s="12" customFormat="1" ht="23.25" customHeight="1" x14ac:dyDescent="0.35">
      <c r="A5" s="23"/>
      <c r="B5" s="17"/>
      <c r="C5" s="16"/>
      <c r="D5" s="109"/>
      <c r="E5" s="19" t="s">
        <v>66</v>
      </c>
      <c r="F5" s="19">
        <f>IFERROR(VLOOKUP(C7,Lists!A:D,4,0),"No Selection")</f>
        <v>30</v>
      </c>
      <c r="G5" s="22"/>
      <c r="XFD5" s="23"/>
    </row>
    <row r="6" spans="1:16 16384:16384" s="12" customFormat="1" ht="10.5" customHeight="1" x14ac:dyDescent="0.35">
      <c r="A6" s="24"/>
      <c r="B6" s="24"/>
      <c r="C6" s="24"/>
      <c r="D6" s="24"/>
      <c r="E6" s="24"/>
      <c r="F6" s="24"/>
      <c r="G6" s="22"/>
      <c r="XFD6" s="23"/>
    </row>
    <row r="7" spans="1:16 16384:16384" s="12" customFormat="1" ht="24.9" x14ac:dyDescent="0.35">
      <c r="A7" s="25"/>
      <c r="B7" s="40" t="s">
        <v>41</v>
      </c>
      <c r="C7" s="41" t="s">
        <v>37</v>
      </c>
      <c r="D7" s="42" t="s">
        <v>67</v>
      </c>
      <c r="E7" s="63">
        <f>IFERROR(VLOOKUP(C7,Lists!A:B,2,0),"No Selection")</f>
        <v>189</v>
      </c>
      <c r="F7" s="43"/>
      <c r="G7" s="22"/>
      <c r="XFD7" s="23"/>
    </row>
    <row r="8" spans="1:16 16384:16384" s="12" customFormat="1" ht="10.5" customHeight="1" x14ac:dyDescent="0.35">
      <c r="A8" s="25"/>
      <c r="B8" s="27"/>
      <c r="C8" s="28"/>
      <c r="D8" s="29"/>
      <c r="E8" s="30"/>
      <c r="F8" s="24"/>
      <c r="G8" s="22"/>
      <c r="XFD8" s="23"/>
    </row>
    <row r="9" spans="1:16 16384:16384" s="6" customFormat="1" ht="29.4" customHeight="1" x14ac:dyDescent="0.35">
      <c r="A9" s="56"/>
      <c r="B9" s="78" t="s">
        <v>13</v>
      </c>
      <c r="C9" s="79" t="s">
        <v>1</v>
      </c>
      <c r="D9" s="80" t="s">
        <v>6</v>
      </c>
      <c r="E9" s="80" t="s">
        <v>2</v>
      </c>
      <c r="F9" s="103" t="s">
        <v>42</v>
      </c>
      <c r="I9" s="5"/>
      <c r="J9" s="5"/>
      <c r="K9" s="5"/>
      <c r="L9" s="5"/>
      <c r="M9" s="5"/>
      <c r="N9" s="5"/>
      <c r="XFD9" s="23"/>
    </row>
    <row r="10" spans="1:16 16384:16384" ht="19.5" customHeight="1" x14ac:dyDescent="0.35">
      <c r="A10" s="113" t="s">
        <v>7</v>
      </c>
      <c r="B10" s="44" t="s">
        <v>71</v>
      </c>
      <c r="C10" s="33">
        <f>IFERROR(VLOOKUP(C7,Lists!A:D,3,0),"No Selection")</f>
        <v>2000</v>
      </c>
      <c r="D10" s="46"/>
      <c r="E10" s="47" t="s">
        <v>4</v>
      </c>
      <c r="F10" s="32"/>
      <c r="H10" s="1"/>
      <c r="I10" s="1"/>
      <c r="J10" s="1"/>
      <c r="K10" s="1"/>
      <c r="L10" s="1"/>
      <c r="M10" s="1"/>
      <c r="XFD10" s="23"/>
    </row>
    <row r="11" spans="1:16 16384:16384" ht="19.5" customHeight="1" x14ac:dyDescent="0.35">
      <c r="A11" s="113"/>
      <c r="B11" s="31" t="s">
        <v>55</v>
      </c>
      <c r="C11" s="45" t="s">
        <v>56</v>
      </c>
      <c r="D11" s="48"/>
      <c r="E11" s="47" t="s">
        <v>3</v>
      </c>
      <c r="F11" s="32"/>
      <c r="H11" s="1"/>
      <c r="I11" s="1"/>
      <c r="J11" s="1"/>
      <c r="K11" s="1"/>
      <c r="L11" s="1"/>
      <c r="M11" s="1"/>
      <c r="XFD11" s="23"/>
    </row>
    <row r="12" spans="1:16 16384:16384" ht="19.5" customHeight="1" x14ac:dyDescent="0.35">
      <c r="A12" s="113"/>
      <c r="B12" s="44" t="s">
        <v>15</v>
      </c>
      <c r="C12" s="45" t="s">
        <v>58</v>
      </c>
      <c r="D12" s="48"/>
      <c r="E12" s="47" t="s">
        <v>3</v>
      </c>
      <c r="F12" s="32"/>
      <c r="H12" s="1"/>
      <c r="I12" s="1"/>
      <c r="J12" s="1"/>
      <c r="K12" s="1"/>
      <c r="L12" s="1"/>
      <c r="M12" s="1"/>
      <c r="XFD12" s="23"/>
    </row>
    <row r="13" spans="1:16 16384:16384" ht="19.5" hidden="1" customHeight="1" x14ac:dyDescent="0.35">
      <c r="A13" s="113"/>
      <c r="B13" s="44" t="s">
        <v>79</v>
      </c>
      <c r="C13" s="45" t="s">
        <v>14</v>
      </c>
      <c r="D13" s="46"/>
      <c r="E13" s="47" t="s">
        <v>3</v>
      </c>
      <c r="F13" s="32"/>
      <c r="H13" s="1"/>
      <c r="I13" s="1"/>
      <c r="J13" s="1"/>
      <c r="K13" s="1"/>
      <c r="L13" s="1"/>
      <c r="M13" s="1"/>
      <c r="XFD13" s="23"/>
    </row>
    <row r="14" spans="1:16 16384:16384" ht="19.5" customHeight="1" x14ac:dyDescent="0.35">
      <c r="A14" s="113"/>
      <c r="B14" s="44" t="s">
        <v>16</v>
      </c>
      <c r="C14" s="49">
        <f>IFERROR(VLOOKUP($F$4,'RCA Protocol'!B:F,2,0),"No Weight Selected")</f>
        <v>110</v>
      </c>
      <c r="D14" s="46"/>
      <c r="E14" s="47" t="s">
        <v>4</v>
      </c>
      <c r="F14" s="32"/>
      <c r="H14" s="1"/>
      <c r="I14" s="1"/>
      <c r="J14" s="1"/>
      <c r="K14" s="1"/>
      <c r="L14" s="1"/>
      <c r="M14" s="1"/>
      <c r="XFD14" s="23"/>
    </row>
    <row r="15" spans="1:16 16384:16384" ht="24.9" x14ac:dyDescent="0.35">
      <c r="A15" s="57"/>
      <c r="B15" s="44" t="s">
        <v>49</v>
      </c>
      <c r="C15" s="49">
        <f>IFERROR(VLOOKUP($F$4,'RCA Protocol'!B:F,3,0),"No Weight Selected")</f>
        <v>1100</v>
      </c>
      <c r="D15" s="46"/>
      <c r="E15" s="47" t="s">
        <v>4</v>
      </c>
      <c r="F15" s="32"/>
      <c r="H15" s="1"/>
      <c r="I15" s="1"/>
      <c r="J15" s="1"/>
      <c r="K15" s="1"/>
      <c r="L15" s="1"/>
      <c r="M15" s="1"/>
      <c r="XFD15" s="23"/>
    </row>
    <row r="16" spans="1:16 16384:16384" ht="24.9" x14ac:dyDescent="0.35">
      <c r="A16" s="57"/>
      <c r="B16" s="44" t="s">
        <v>50</v>
      </c>
      <c r="C16" s="45">
        <f>C15</f>
        <v>1100</v>
      </c>
      <c r="D16" s="46"/>
      <c r="E16" s="47" t="s">
        <v>4</v>
      </c>
      <c r="F16" s="32"/>
      <c r="H16" s="1"/>
      <c r="I16" s="1"/>
      <c r="J16" s="1"/>
      <c r="K16" s="1"/>
      <c r="L16" s="1"/>
      <c r="M16" s="1"/>
      <c r="XFD16" s="23"/>
    </row>
    <row r="17" spans="1:13 16384:16384" ht="19.5" customHeight="1" x14ac:dyDescent="0.35">
      <c r="A17" s="57"/>
      <c r="B17" s="44" t="s">
        <v>51</v>
      </c>
      <c r="C17" s="49">
        <v>600</v>
      </c>
      <c r="D17" s="48"/>
      <c r="E17" s="47" t="s">
        <v>4</v>
      </c>
      <c r="F17" s="32"/>
      <c r="H17" s="1"/>
      <c r="I17" s="1"/>
      <c r="J17" s="1"/>
      <c r="K17" s="1"/>
      <c r="L17" s="1"/>
      <c r="M17" s="1"/>
      <c r="XFD17" s="23"/>
    </row>
    <row r="18" spans="1:13 16384:16384" ht="19.5" customHeight="1" x14ac:dyDescent="0.35">
      <c r="A18" s="57"/>
      <c r="B18" s="44" t="s">
        <v>21</v>
      </c>
      <c r="C18" s="50">
        <f>IFERROR(C15+C16+C17+F3,"No Weight Selected")</f>
        <v>3000</v>
      </c>
      <c r="D18" s="48"/>
      <c r="E18" s="47" t="s">
        <v>5</v>
      </c>
      <c r="F18" s="32"/>
      <c r="H18" s="1"/>
      <c r="I18" s="1"/>
      <c r="J18" s="1"/>
      <c r="K18" s="1"/>
      <c r="L18" s="1"/>
      <c r="M18" s="1"/>
      <c r="XFD18" s="23"/>
    </row>
    <row r="19" spans="1:13 16384:16384" ht="19.5" customHeight="1" x14ac:dyDescent="0.35">
      <c r="A19" s="57"/>
      <c r="B19" s="51" t="s">
        <v>20</v>
      </c>
      <c r="C19" s="52">
        <f>IFERROR(VLOOKUP($F$4,'RCA Protocol'!B:F,5,0),"No Weight Selected")</f>
        <v>37</v>
      </c>
      <c r="D19" s="53"/>
      <c r="E19" s="54" t="s">
        <v>5</v>
      </c>
      <c r="F19" s="54"/>
      <c r="H19" s="1"/>
      <c r="I19" s="1"/>
      <c r="J19" s="1"/>
      <c r="K19" s="1"/>
      <c r="L19" s="1"/>
      <c r="M19" s="1"/>
      <c r="XFD19" s="23"/>
    </row>
    <row r="20" spans="1:13 16384:16384" ht="19.5" customHeight="1" x14ac:dyDescent="0.35">
      <c r="A20" s="57"/>
      <c r="B20" s="44" t="s">
        <v>24</v>
      </c>
      <c r="C20" s="34">
        <v>0.39</v>
      </c>
      <c r="D20" s="48"/>
      <c r="E20" s="47" t="s">
        <v>4</v>
      </c>
      <c r="F20" s="32"/>
      <c r="H20" s="1"/>
      <c r="I20" s="1"/>
      <c r="J20" s="1"/>
      <c r="K20" s="1"/>
      <c r="L20" s="1"/>
      <c r="M20" s="1"/>
      <c r="XFD20" s="23"/>
    </row>
    <row r="21" spans="1:13 16384:16384" ht="19.5" customHeight="1" x14ac:dyDescent="0.35">
      <c r="A21" s="57"/>
      <c r="B21" s="51" t="s">
        <v>64</v>
      </c>
      <c r="C21" s="55">
        <f>IFERROR(C23/C24,"No Weight Selected")</f>
        <v>0.37065938353492001</v>
      </c>
      <c r="D21" s="53"/>
      <c r="E21" s="54" t="s">
        <v>3</v>
      </c>
      <c r="F21" s="54"/>
      <c r="H21" s="1"/>
      <c r="I21" s="1"/>
      <c r="J21" s="1"/>
      <c r="K21" s="1"/>
      <c r="L21" s="1"/>
      <c r="M21" s="1"/>
      <c r="XFD21" s="23"/>
    </row>
    <row r="22" spans="1:13 16384:16384" ht="19.5" customHeight="1" x14ac:dyDescent="0.35">
      <c r="A22" s="57"/>
      <c r="B22" s="44" t="s">
        <v>78</v>
      </c>
      <c r="C22" s="105">
        <f>E7</f>
        <v>189</v>
      </c>
      <c r="D22" s="48"/>
      <c r="E22" s="47" t="s">
        <v>3</v>
      </c>
      <c r="F22" s="32"/>
      <c r="H22" s="1"/>
      <c r="I22" s="1"/>
      <c r="J22" s="1"/>
      <c r="K22" s="1"/>
      <c r="L22" s="1"/>
      <c r="M22" s="1"/>
      <c r="XFD22" s="23"/>
    </row>
    <row r="23" spans="1:13 16384:16384" ht="19.5" customHeight="1" x14ac:dyDescent="0.35">
      <c r="A23" s="57"/>
      <c r="B23" s="44" t="s">
        <v>22</v>
      </c>
      <c r="C23" s="50">
        <f>IFERROR(C18-C15,"No Weight Selected")</f>
        <v>1900</v>
      </c>
      <c r="D23" s="48"/>
      <c r="E23" s="47" t="s">
        <v>5</v>
      </c>
      <c r="F23" s="32"/>
      <c r="H23" s="1"/>
      <c r="I23" s="1"/>
      <c r="J23" s="1"/>
      <c r="K23" s="1"/>
      <c r="L23" s="1"/>
      <c r="M23" s="1"/>
      <c r="XFD23" s="23"/>
    </row>
    <row r="24" spans="1:13 16384:16384" ht="19.5" customHeight="1" x14ac:dyDescent="0.35">
      <c r="A24" s="57"/>
      <c r="B24" s="44" t="s">
        <v>23</v>
      </c>
      <c r="C24" s="49">
        <f>IFERROR(((1-C20)*C14*60)+C16,"No Weight Selected")</f>
        <v>5126</v>
      </c>
      <c r="D24" s="48"/>
      <c r="E24" s="47" t="s">
        <v>5</v>
      </c>
      <c r="F24" s="32"/>
      <c r="H24" s="1"/>
      <c r="I24" s="1"/>
      <c r="J24" s="1"/>
      <c r="K24" s="1"/>
      <c r="L24" s="1"/>
      <c r="M24" s="1"/>
      <c r="XFD24" s="23"/>
    </row>
    <row r="25" spans="1:13 16384:16384" ht="19.5" customHeight="1" x14ac:dyDescent="0.35">
      <c r="A25" s="57"/>
      <c r="B25" s="59" t="s">
        <v>25</v>
      </c>
      <c r="C25" s="34">
        <f>IFERROR((C15+C16+C17)/5000*24,"No Weight Selected")</f>
        <v>13.440000000000001</v>
      </c>
      <c r="D25" s="60"/>
      <c r="E25" s="61"/>
      <c r="F25" s="32"/>
      <c r="H25" s="1"/>
      <c r="I25" s="1"/>
      <c r="J25" s="1"/>
      <c r="K25" s="1"/>
      <c r="L25" s="1"/>
      <c r="M25" s="1"/>
      <c r="XFD25" s="23"/>
    </row>
    <row r="26" spans="1:13 16384:16384" s="57" customFormat="1" ht="125.4" customHeight="1" x14ac:dyDescent="0.35">
      <c r="B26" s="110" t="s">
        <v>74</v>
      </c>
      <c r="C26" s="111"/>
      <c r="D26" s="111"/>
      <c r="E26" s="111"/>
      <c r="F26" s="112"/>
    </row>
    <row r="27" spans="1:13 16384:16384" s="62" customFormat="1" ht="15" customHeight="1" x14ac:dyDescent="0.35"/>
  </sheetData>
  <mergeCells count="4">
    <mergeCell ref="B2:C2"/>
    <mergeCell ref="A10:A14"/>
    <mergeCell ref="B26:F26"/>
    <mergeCell ref="D3:D5"/>
  </mergeCells>
  <conditionalFormatting sqref="C21:C25 C11:C18">
    <cfRule type="expression" dxfId="39" priority="17" stopIfTrue="1">
      <formula>D11=""</formula>
    </cfRule>
  </conditionalFormatting>
  <conditionalFormatting sqref="C21:D25 D20 C11:D18 D10">
    <cfRule type="expression" dxfId="38" priority="15" stopIfTrue="1">
      <formula>$B10=1</formula>
    </cfRule>
    <cfRule type="expression" dxfId="37" priority="16">
      <formula>$D10=TODAY()</formula>
    </cfRule>
    <cfRule type="expression" dxfId="36" priority="18">
      <formula>AND(B10&lt;&gt;1,D10=TODAY())</formula>
    </cfRule>
    <cfRule type="expression" dxfId="35" priority="19">
      <formula>AND($B10&lt;&gt;1,$D10&lt;TODAY())</formula>
    </cfRule>
  </conditionalFormatting>
  <conditionalFormatting sqref="E10:E25">
    <cfRule type="expression" dxfId="34" priority="20" stopIfTrue="1">
      <formula>$B10=1</formula>
    </cfRule>
    <cfRule type="expression" dxfId="33" priority="21">
      <formula>$D10=TODAY()</formula>
    </cfRule>
    <cfRule type="expression" dxfId="32" priority="22">
      <formula>AND(D10&lt;&gt;1,#REF!=TODAY())</formula>
    </cfRule>
    <cfRule type="expression" dxfId="31" priority="23">
      <formula>AND($B10&lt;&gt;1,$D10&lt;TODAY())</formula>
    </cfRule>
  </conditionalFormatting>
  <conditionalFormatting sqref="C19">
    <cfRule type="expression" dxfId="30" priority="24" stopIfTrue="1">
      <formula>D20=""</formula>
    </cfRule>
  </conditionalFormatting>
  <conditionalFormatting sqref="C19">
    <cfRule type="expression" dxfId="29" priority="25" stopIfTrue="1">
      <formula>$B20=1</formula>
    </cfRule>
    <cfRule type="expression" dxfId="28" priority="26">
      <formula>$D20=TODAY()</formula>
    </cfRule>
    <cfRule type="expression" dxfId="27" priority="27">
      <formula>AND(B20&lt;&gt;1,D20=TODAY())</formula>
    </cfRule>
    <cfRule type="expression" dxfId="26" priority="28">
      <formula>AND($B20&lt;&gt;1,$D20&lt;TODAY())</formula>
    </cfRule>
  </conditionalFormatting>
  <conditionalFormatting sqref="D19">
    <cfRule type="expression" dxfId="25" priority="29" stopIfTrue="1">
      <formula>$B19=1</formula>
    </cfRule>
    <cfRule type="expression" dxfId="24" priority="30">
      <formula>$D19=TODAY()</formula>
    </cfRule>
    <cfRule type="expression" dxfId="23" priority="31">
      <formula>AND(#REF!&lt;&gt;1,E19=TODAY())</formula>
    </cfRule>
    <cfRule type="expression" dxfId="22" priority="32">
      <formula>AND($B19&lt;&gt;1,$D19&lt;TODAY())</formula>
    </cfRule>
  </conditionalFormatting>
  <conditionalFormatting sqref="F19">
    <cfRule type="expression" dxfId="21" priority="11" stopIfTrue="1">
      <formula>$B19=1</formula>
    </cfRule>
    <cfRule type="expression" dxfId="20" priority="12">
      <formula>$D19=TODAY()</formula>
    </cfRule>
    <cfRule type="expression" dxfId="19" priority="13">
      <formula>AND(E19&lt;&gt;1,#REF!=TODAY())</formula>
    </cfRule>
    <cfRule type="expression" dxfId="18" priority="14">
      <formula>AND($B19&lt;&gt;1,$D19&lt;TODAY())</formula>
    </cfRule>
  </conditionalFormatting>
  <conditionalFormatting sqref="F21">
    <cfRule type="expression" dxfId="17" priority="7" stopIfTrue="1">
      <formula>$B21=1</formula>
    </cfRule>
    <cfRule type="expression" dxfId="16" priority="8">
      <formula>$D21=TODAY()</formula>
    </cfRule>
    <cfRule type="expression" dxfId="15" priority="9">
      <formula>AND(E21&lt;&gt;1,#REF!=TODAY())</formula>
    </cfRule>
    <cfRule type="expression" dxfId="14" priority="10">
      <formula>AND($B21&lt;&gt;1,$D21&lt;TODAY())</formula>
    </cfRule>
  </conditionalFormatting>
  <conditionalFormatting sqref="C10">
    <cfRule type="expression" dxfId="13" priority="3" stopIfTrue="1">
      <formula>D10=""</formula>
    </cfRule>
  </conditionalFormatting>
  <conditionalFormatting sqref="C10">
    <cfRule type="expression" dxfId="12" priority="1" stopIfTrue="1">
      <formula>$B10=1</formula>
    </cfRule>
    <cfRule type="expression" dxfId="11" priority="2">
      <formula>$D10=TODAY()</formula>
    </cfRule>
    <cfRule type="expression" dxfId="10" priority="4">
      <formula>AND(B10&lt;&gt;1,D10=TODAY())</formula>
    </cfRule>
    <cfRule type="expression" dxfId="9" priority="5">
      <formula>AND($B10&lt;&gt;1,$D10&lt;TODAY())</formula>
    </cfRule>
  </conditionalFormatting>
  <dataValidations count="19">
    <dataValidation type="list" allowBlank="1" showErrorMessage="1" sqref="C7:C8">
      <formula1>LIST</formula1>
    </dataValidation>
    <dataValidation type="list" errorStyle="warning" allowBlank="1" showInputMessage="1" showErrorMessage="1" error="Select Priority from the list. Select CANCEL, press ALT+DOWN ARROW for options, then DOWN ARROW and ENTER to make selection" sqref="E10:E25">
      <formula1>"High,Medium,Low"</formula1>
    </dataValidation>
    <dataValidation allowBlank="1" showInputMessage="1" showErrorMessage="1" prompt="Navigation link to Assignment Setup worksheet" sqref="A6:E6 F2:F3 F5:F8"/>
    <dataValidation allowBlank="1" showErrorMessage="1" sqref="B7:B8"/>
    <dataValidation allowBlank="1" showInputMessage="1" showErrorMessage="1" prompt="Overdue days are automatically updated in this cell. Enter details in table below. Table tip is in cell A6" sqref="C4:C5"/>
    <dataValidation allowBlank="1" showInputMessage="1" showErrorMessage="1" prompt="Overdue days are automatically updated in cell at right" sqref="B4:B5"/>
    <dataValidation allowBlank="1" showInputMessage="1" showErrorMessage="1" prompt="Title of this worksheet is in this C1. Date is automatically updated in cell B2, and Due Today and Overdue days in cell C3 and C4. Next tip is in cell below." sqref="B1"/>
    <dataValidation allowBlank="1" showErrorMessage="1" prompt="Title of this worksheet is in this cell. Date is automatically updated in cell below, and Due Today and Overdue days in cell C3 and C4. Tip is in cell at right" sqref="C1"/>
    <dataValidation allowBlank="1" showInputMessage="1" showErrorMessage="1" prompt="Enter value greater than 1 in this column under this heading to mark task as Done. Strikethrough formatting will automatically be applied" sqref="B9"/>
    <dataValidation allowBlank="1" showInputMessage="1" showErrorMessage="1" prompt="Select Assigned to names in this column under this heading. Press ALT+DOWN ARROW for options, then DOWN ARROW and ENTER to make selection" sqref="D9"/>
    <dataValidation allowBlank="1" showInputMessage="1" showErrorMessage="1" prompt="Select Priority in this column under this heading. Press ALT+DOWN ARROW for options, then DOWN ARROW and ENTER to make selection" sqref="E9"/>
    <dataValidation allowBlank="1" showInputMessage="1" showErrorMessage="1" prompt="Enter Description in this column under this heading" sqref="C9"/>
    <dataValidation allowBlank="1" showInputMessage="1" showErrorMessage="1" prompt="Due Today is automatically updated in this cell" sqref="C3"/>
    <dataValidation allowBlank="1" showInputMessage="1" showErrorMessage="1" prompt="Due Today is automatically updated in cell at right" sqref="B3"/>
    <dataValidation allowBlank="1" showInputMessage="1" showErrorMessage="1" prompt="Date is automatically updated in this cell and Due Today and Overdue days in cells below" sqref="B2:C2"/>
    <dataValidation allowBlank="1" showInputMessage="1" showErrorMessage="1" prompt="Create To Do List in this workbook. Enter details in To Do List table in this worksheet. Select cell F1 to navigate to Setup worksheet. Due &amp; Overdue days are automatically updated" sqref="A1"/>
    <dataValidation type="list" allowBlank="1" showInputMessage="1" showErrorMessage="1" prompt="Navigation link to Assignment Setup worksheet" sqref="F4">
      <formula1>weight</formula1>
    </dataValidation>
    <dataValidation type="list" allowBlank="1" showInputMessage="1" showErrorMessage="1" sqref="C11">
      <formula1>HEPARIN</formula1>
    </dataValidation>
    <dataValidation type="list" allowBlank="1" showInputMessage="1" showErrorMessage="1" sqref="C12">
      <formula1>CIRCUIT</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65" id="{1189DD57-346E-423F-95BB-C8E8E0273BA9}">
            <x14:iconSet iconSet="3Symbols2" custom="1">
              <x14:cfvo type="percent">
                <xm:f>0</xm:f>
              </x14:cfvo>
              <x14:cfvo type="formula">
                <xm:f>0</xm:f>
              </x14:cfvo>
              <x14:cfvo type="num">
                <xm:f>1</xm:f>
              </x14:cfvo>
              <x14:cfIcon iconSet="NoIcons" iconId="0"/>
              <x14:cfIcon iconSet="NoIcons" iconId="0"/>
              <x14:cfIcon iconSet="3Symbols2" iconId="2"/>
            </x14:iconSet>
          </x14:cfRule>
          <xm:sqref>B10 B12:B26</xm:sqref>
        </x14:conditionalFormatting>
        <x14:conditionalFormatting xmlns:xm="http://schemas.microsoft.com/office/excel/2006/main">
          <x14:cfRule type="iconSet" priority="6" id="{DFE82BB3-C9D1-4DC7-B722-04D0F0C4C0A1}">
            <x14:iconSet iconSet="3Symbols2" custom="1">
              <x14:cfvo type="percent">
                <xm:f>0</xm:f>
              </x14:cfvo>
              <x14:cfvo type="formula">
                <xm:f>0</xm:f>
              </x14:cfvo>
              <x14:cfvo type="num">
                <xm:f>1</xm:f>
              </x14:cfvo>
              <x14:cfIcon iconSet="NoIcons" iconId="0"/>
              <x14:cfIcon iconSet="NoIcons" iconId="0"/>
              <x14:cfIcon iconSet="3Symbols2" iconId="2"/>
            </x14:iconSet>
          </x14:cfRule>
          <xm:sqref>B11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workbookViewId="0">
      <selection activeCell="C31" sqref="C31"/>
    </sheetView>
  </sheetViews>
  <sheetFormatPr defaultRowHeight="14.15" x14ac:dyDescent="0.35"/>
  <cols>
    <col min="1" max="1" width="8.8125" customWidth="1"/>
    <col min="3" max="3" width="14.1875" customWidth="1"/>
    <col min="4" max="4" width="16.8125" customWidth="1"/>
    <col min="5" max="5" width="19.8125" customWidth="1"/>
    <col min="6" max="6" width="14.625" customWidth="1"/>
  </cols>
  <sheetData>
    <row r="1" spans="2:6" x14ac:dyDescent="0.35">
      <c r="E1" t="s">
        <v>47</v>
      </c>
      <c r="F1" t="s">
        <v>48</v>
      </c>
    </row>
    <row r="2" spans="2:6" ht="44.5" customHeight="1" x14ac:dyDescent="0.35">
      <c r="B2" t="s">
        <v>43</v>
      </c>
      <c r="C2" t="s">
        <v>44</v>
      </c>
      <c r="D2" t="s">
        <v>17</v>
      </c>
      <c r="E2" t="s">
        <v>46</v>
      </c>
      <c r="F2" t="s">
        <v>45</v>
      </c>
    </row>
    <row r="3" spans="2:6" x14ac:dyDescent="0.35">
      <c r="B3">
        <v>50</v>
      </c>
      <c r="C3">
        <v>100</v>
      </c>
      <c r="D3">
        <v>1000</v>
      </c>
      <c r="E3">
        <v>200</v>
      </c>
      <c r="F3">
        <v>37</v>
      </c>
    </row>
    <row r="4" spans="2:6" x14ac:dyDescent="0.35">
      <c r="B4">
        <v>60</v>
      </c>
      <c r="C4">
        <v>110</v>
      </c>
      <c r="D4">
        <v>1100</v>
      </c>
      <c r="E4">
        <v>400</v>
      </c>
      <c r="F4">
        <v>37</v>
      </c>
    </row>
    <row r="5" spans="2:6" x14ac:dyDescent="0.35">
      <c r="B5">
        <v>70</v>
      </c>
      <c r="C5">
        <v>120</v>
      </c>
      <c r="D5">
        <v>1200</v>
      </c>
      <c r="E5">
        <v>500</v>
      </c>
      <c r="F5">
        <v>35</v>
      </c>
    </row>
    <row r="6" spans="2:6" x14ac:dyDescent="0.35">
      <c r="B6">
        <v>80</v>
      </c>
      <c r="C6">
        <v>130</v>
      </c>
      <c r="D6">
        <v>1300</v>
      </c>
      <c r="E6">
        <v>500</v>
      </c>
      <c r="F6">
        <v>33</v>
      </c>
    </row>
    <row r="7" spans="2:6" x14ac:dyDescent="0.35">
      <c r="B7">
        <v>90</v>
      </c>
      <c r="C7">
        <v>140</v>
      </c>
      <c r="D7">
        <v>1400</v>
      </c>
      <c r="E7">
        <v>500</v>
      </c>
      <c r="F7">
        <v>31</v>
      </c>
    </row>
    <row r="8" spans="2:6" x14ac:dyDescent="0.35">
      <c r="B8">
        <v>100</v>
      </c>
      <c r="C8">
        <v>150</v>
      </c>
      <c r="D8">
        <v>1500</v>
      </c>
      <c r="E8">
        <v>600</v>
      </c>
      <c r="F8">
        <v>31</v>
      </c>
    </row>
    <row r="9" spans="2:6" x14ac:dyDescent="0.35">
      <c r="B9">
        <v>110</v>
      </c>
      <c r="C9">
        <v>160</v>
      </c>
      <c r="D9">
        <v>1600</v>
      </c>
      <c r="E9">
        <v>700</v>
      </c>
      <c r="F9">
        <v>30</v>
      </c>
    </row>
    <row r="10" spans="2:6" x14ac:dyDescent="0.35">
      <c r="B10">
        <v>120</v>
      </c>
      <c r="C10">
        <v>170</v>
      </c>
      <c r="D10">
        <v>1700</v>
      </c>
      <c r="E10">
        <v>800</v>
      </c>
      <c r="F10">
        <v>30</v>
      </c>
    </row>
    <row r="11" spans="2:6" x14ac:dyDescent="0.35">
      <c r="B11">
        <v>130</v>
      </c>
      <c r="C11">
        <v>180</v>
      </c>
      <c r="D11">
        <v>1800</v>
      </c>
      <c r="E11">
        <v>1000</v>
      </c>
      <c r="F11">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7" sqref="A17"/>
    </sheetView>
  </sheetViews>
  <sheetFormatPr defaultRowHeight="14.15" x14ac:dyDescent="0.35"/>
  <cols>
    <col min="1" max="1" width="19.0625" bestFit="1" customWidth="1"/>
    <col min="2" max="2" width="11.625" bestFit="1" customWidth="1"/>
    <col min="6" max="6" width="14.5625" customWidth="1"/>
    <col min="7" max="7" width="14.1875" customWidth="1"/>
  </cols>
  <sheetData>
    <row r="1" spans="1:7" ht="42.45" x14ac:dyDescent="0.35">
      <c r="A1" s="39" t="s">
        <v>30</v>
      </c>
      <c r="B1" s="39" t="s">
        <v>33</v>
      </c>
      <c r="C1" t="s">
        <v>53</v>
      </c>
      <c r="D1" t="s">
        <v>54</v>
      </c>
    </row>
    <row r="2" spans="1:7" x14ac:dyDescent="0.35">
      <c r="A2" t="s">
        <v>34</v>
      </c>
      <c r="B2">
        <v>60</v>
      </c>
      <c r="C2">
        <v>500</v>
      </c>
      <c r="D2">
        <v>8</v>
      </c>
      <c r="F2" t="s">
        <v>56</v>
      </c>
      <c r="G2" t="s">
        <v>58</v>
      </c>
    </row>
    <row r="3" spans="1:7" x14ac:dyDescent="0.35">
      <c r="A3" t="s">
        <v>35</v>
      </c>
      <c r="B3">
        <v>93</v>
      </c>
      <c r="C3">
        <v>1000</v>
      </c>
      <c r="D3">
        <v>11</v>
      </c>
      <c r="F3" t="s">
        <v>57</v>
      </c>
      <c r="G3" t="s">
        <v>59</v>
      </c>
    </row>
    <row r="4" spans="1:7" x14ac:dyDescent="0.35">
      <c r="A4" t="s">
        <v>36</v>
      </c>
      <c r="B4">
        <v>152</v>
      </c>
      <c r="C4">
        <v>1000</v>
      </c>
      <c r="D4">
        <v>30</v>
      </c>
    </row>
    <row r="5" spans="1:7" x14ac:dyDescent="0.35">
      <c r="A5" t="s">
        <v>37</v>
      </c>
      <c r="B5">
        <v>189</v>
      </c>
      <c r="C5">
        <v>2000</v>
      </c>
      <c r="D5">
        <v>30</v>
      </c>
    </row>
    <row r="6" spans="1:7" x14ac:dyDescent="0.35">
      <c r="A6" t="s">
        <v>38</v>
      </c>
      <c r="B6">
        <v>71</v>
      </c>
      <c r="C6">
        <v>2000</v>
      </c>
      <c r="D6">
        <v>9</v>
      </c>
    </row>
    <row r="7" spans="1:7" x14ac:dyDescent="0.35">
      <c r="A7" t="s">
        <v>39</v>
      </c>
      <c r="B7">
        <v>125</v>
      </c>
      <c r="C7">
        <v>3000</v>
      </c>
      <c r="D7">
        <v>20</v>
      </c>
    </row>
    <row r="8" spans="1:7" x14ac:dyDescent="0.35">
      <c r="A8" s="58" t="s">
        <v>52</v>
      </c>
      <c r="B8" s="15">
        <v>193</v>
      </c>
      <c r="C8">
        <v>2000</v>
      </c>
      <c r="D8">
        <v>30</v>
      </c>
    </row>
    <row r="9" spans="1:7" x14ac:dyDescent="0.35">
      <c r="A9" s="15"/>
      <c r="B9"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CC4C8-6A95-4999-B963-115A022CA31F}">
  <ds:schemaRefs>
    <ds:schemaRef ds:uri="http://schemas.microsoft.com/office/2006/documentManagement/types"/>
    <ds:schemaRef ds:uri="http://schemas.microsoft.com/office/infopath/2007/PartnerControls"/>
    <ds:schemaRef ds:uri="http://purl.org/dc/terms/"/>
    <ds:schemaRef ds:uri="fb0879af-3eba-417a-a55a-ffe6dcd6ca77"/>
    <ds:schemaRef ds:uri="http://purl.org/dc/dcmitype/"/>
    <ds:schemaRef ds:uri="http://schemas.microsoft.com/sharepoint/v3"/>
    <ds:schemaRef ds:uri="http://purl.org/dc/elements/1.1/"/>
    <ds:schemaRef ds:uri="http://schemas.microsoft.com/office/2006/metadata/properties"/>
    <ds:schemaRef ds:uri="http://schemas.openxmlformats.org/package/2006/metadata/core-properties"/>
    <ds:schemaRef ds:uri="6dc4bcd6-49db-4c07-9060-8acfc67cef9f"/>
    <ds:schemaRef ds:uri="http://www.w3.org/XML/1998/namespace"/>
  </ds:schemaRefs>
</ds:datastoreItem>
</file>

<file path=customXml/itemProps2.xml><?xml version="1.0" encoding="utf-8"?>
<ds:datastoreItem xmlns:ds="http://schemas.openxmlformats.org/officeDocument/2006/customXml" ds:itemID="{7118F064-9046-4DCB-A010-2D274D0FB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DC3BD-3C4B-4C78-91FF-63EB10F70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vt:i4>
      </vt:variant>
      <vt:variant>
        <vt:lpstr>نطاقات تمت تسميتها</vt:lpstr>
      </vt:variant>
      <vt:variant>
        <vt:i4>6</vt:i4>
      </vt:variant>
    </vt:vector>
  </HeadingPairs>
  <TitlesOfParts>
    <vt:vector size="11" baseType="lpstr">
      <vt:lpstr>CVVHDF</vt:lpstr>
      <vt:lpstr>TPE</vt:lpstr>
      <vt:lpstr>RCA</vt:lpstr>
      <vt:lpstr>RCA Protocol</vt:lpstr>
      <vt:lpstr>Lists</vt:lpstr>
      <vt:lpstr>CIRCUIT</vt:lpstr>
      <vt:lpstr>ColumnTitle1</vt:lpstr>
      <vt:lpstr>HEPARIN</vt:lpstr>
      <vt:lpstr>LIST</vt:lpstr>
      <vt:lpstr>CVVHDF!Print_Titles</vt:lpstr>
      <vt:lpstr>weight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2018-08-10T20:02:13Z</dcterms:created>
  <dcterms:modified xsi:type="dcterms:W3CDTF">2023-04-15T11:08:19Z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